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VALUA\ACN\"/>
    </mc:Choice>
  </mc:AlternateContent>
  <xr:revisionPtr revIDLastSave="0" documentId="8_{08ECFD83-DDDE-44AB-AD74-373A90627922}" xr6:coauthVersionLast="47" xr6:coauthVersionMax="47" xr10:uidLastSave="{00000000-0000-0000-0000-000000000000}"/>
  <bookViews>
    <workbookView xWindow="2810" yWindow="1340" windowWidth="23930" windowHeight="19050" xr2:uid="{E11A6C54-2444-42F9-9A2D-EEC10B809E04}"/>
  </bookViews>
  <sheets>
    <sheet name="Índice" sheetId="5" r:id="rId1"/>
    <sheet name="Cuadro I.1" sheetId="1" r:id="rId2"/>
    <sheet name="Cuadro I.2" sheetId="6" r:id="rId3"/>
    <sheet name="Cuadro I.3" sheetId="7" r:id="rId4"/>
    <sheet name="Cuadro I.4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" i="1" l="1"/>
  <c r="E5" i="8" l="1"/>
  <c r="D5" i="8"/>
  <c r="H31" i="1"/>
  <c r="H5" i="8" l="1"/>
  <c r="I6" i="6"/>
  <c r="J6" i="6" s="1"/>
  <c r="F8" i="6"/>
  <c r="F9" i="6"/>
  <c r="F10" i="6"/>
  <c r="F12" i="6" s="1"/>
  <c r="H15" i="1"/>
  <c r="I7" i="6" l="1"/>
  <c r="J7" i="6" s="1"/>
  <c r="D12" i="6" l="1"/>
  <c r="C12" i="6"/>
  <c r="E10" i="6"/>
  <c r="E6" i="6"/>
  <c r="I11" i="6"/>
  <c r="E11" i="6"/>
  <c r="G9" i="8"/>
  <c r="C9" i="8"/>
  <c r="D8" i="8" s="1"/>
  <c r="G13" i="7"/>
  <c r="C13" i="7"/>
  <c r="D11" i="7" s="1"/>
  <c r="L5" i="7"/>
  <c r="M5" i="7" s="1"/>
  <c r="E7" i="6"/>
  <c r="H12" i="6" s="1"/>
  <c r="D6" i="7" l="1"/>
  <c r="D12" i="7"/>
  <c r="D7" i="7"/>
  <c r="G7" i="7" s="1"/>
  <c r="D8" i="7"/>
  <c r="D5" i="7"/>
  <c r="G5" i="7" s="1"/>
  <c r="D9" i="7"/>
  <c r="I9" i="7" s="1"/>
  <c r="D10" i="7"/>
  <c r="E8" i="8"/>
  <c r="I7" i="7"/>
  <c r="G12" i="6"/>
  <c r="E8" i="6"/>
  <c r="E9" i="6"/>
  <c r="E12" i="6"/>
  <c r="J11" i="6"/>
  <c r="L5" i="8"/>
  <c r="D6" i="8"/>
  <c r="E6" i="8" s="1"/>
  <c r="D7" i="8"/>
  <c r="E7" i="8" s="1"/>
  <c r="G12" i="7"/>
  <c r="G6" i="7"/>
  <c r="I11" i="7"/>
  <c r="G11" i="7"/>
  <c r="H9" i="8" l="1"/>
  <c r="K9" i="8" s="1"/>
  <c r="H8" i="8"/>
  <c r="I8" i="8" s="1"/>
  <c r="G7" i="8"/>
  <c r="H7" i="8"/>
  <c r="I7" i="8" s="1"/>
  <c r="G6" i="8"/>
  <c r="H6" i="8"/>
  <c r="G8" i="7"/>
  <c r="D13" i="7"/>
  <c r="G8" i="8"/>
  <c r="G10" i="7"/>
  <c r="G9" i="7"/>
  <c r="G8" i="6"/>
  <c r="H8" i="6" s="1"/>
  <c r="G9" i="6"/>
  <c r="H9" i="6" s="1"/>
  <c r="I9" i="6" s="1"/>
  <c r="J9" i="6" s="1"/>
  <c r="G10" i="6"/>
  <c r="H10" i="6" s="1"/>
  <c r="I10" i="6" s="1"/>
  <c r="J10" i="6" s="1"/>
  <c r="H13" i="7"/>
  <c r="K13" i="7" s="1"/>
  <c r="M5" i="8"/>
  <c r="G5" i="8"/>
  <c r="D9" i="8"/>
  <c r="I12" i="7"/>
  <c r="I10" i="7"/>
  <c r="I6" i="7"/>
  <c r="I8" i="7"/>
  <c r="I8" i="6" l="1"/>
  <c r="J8" i="6" s="1"/>
  <c r="I9" i="8"/>
  <c r="I13" i="7"/>
  <c r="J8" i="7" s="1"/>
  <c r="K8" i="7" s="1"/>
  <c r="L8" i="7" s="1"/>
  <c r="M8" i="7" s="1"/>
  <c r="J8" i="8" l="1"/>
  <c r="K8" i="8" s="1"/>
  <c r="L8" i="8" s="1"/>
  <c r="L6" i="8"/>
  <c r="M6" i="8" s="1"/>
  <c r="J7" i="8"/>
  <c r="K7" i="8" s="1"/>
  <c r="L7" i="8" s="1"/>
  <c r="M7" i="8" s="1"/>
  <c r="I12" i="6"/>
  <c r="J12" i="6" s="1"/>
  <c r="J6" i="7"/>
  <c r="J12" i="7"/>
  <c r="K12" i="7" s="1"/>
  <c r="L12" i="7" s="1"/>
  <c r="M12" i="7" s="1"/>
  <c r="J10" i="7"/>
  <c r="K10" i="7" s="1"/>
  <c r="L10" i="7" s="1"/>
  <c r="M10" i="7" s="1"/>
  <c r="J9" i="7"/>
  <c r="K9" i="7" s="1"/>
  <c r="L9" i="7" s="1"/>
  <c r="M9" i="7" s="1"/>
  <c r="J7" i="7"/>
  <c r="K7" i="7" s="1"/>
  <c r="L7" i="7" s="1"/>
  <c r="M7" i="7" s="1"/>
  <c r="J11" i="7"/>
  <c r="K11" i="7" s="1"/>
  <c r="L11" i="7" s="1"/>
  <c r="M11" i="7" s="1"/>
  <c r="J9" i="8" l="1"/>
  <c r="M8" i="8"/>
  <c r="L9" i="8"/>
  <c r="M9" i="8" s="1"/>
  <c r="K6" i="7"/>
  <c r="L6" i="7" s="1"/>
  <c r="J13" i="7"/>
  <c r="M6" i="7" l="1"/>
  <c r="L13" i="7"/>
  <c r="M13" i="7" s="1"/>
  <c r="D15" i="1" l="1"/>
  <c r="J46" i="1"/>
  <c r="D31" i="1"/>
  <c r="D23" i="1"/>
  <c r="J23" i="1" s="1"/>
  <c r="J17" i="1"/>
  <c r="J15" i="1" l="1"/>
  <c r="J31" i="1"/>
  <c r="D48" i="1"/>
  <c r="H48" i="1"/>
  <c r="J44" i="1"/>
</calcChain>
</file>

<file path=xl/sharedStrings.xml><?xml version="1.0" encoding="utf-8"?>
<sst xmlns="http://schemas.openxmlformats.org/spreadsheetml/2006/main" count="189" uniqueCount="165">
  <si>
    <t>CUADRO I.1</t>
  </si>
  <si>
    <t>Concepto</t>
  </si>
  <si>
    <t>Clave</t>
  </si>
  <si>
    <t>Monto con operación</t>
  </si>
  <si>
    <t>Claves de ingreso y gasto no monetario</t>
  </si>
  <si>
    <t xml:space="preserve">Monto </t>
  </si>
  <si>
    <t>Factor de ajuste</t>
  </si>
  <si>
    <t>Remuneración de los asalariados.</t>
  </si>
  <si>
    <t>D.1</t>
  </si>
  <si>
    <t>Sueldos</t>
  </si>
  <si>
    <t>P001, P002, P011, P014, P018 y P067</t>
  </si>
  <si>
    <t>menos contribuciones sociales netas</t>
  </si>
  <si>
    <t>D.61</t>
  </si>
  <si>
    <t>Horas extras</t>
  </si>
  <si>
    <t>P004</t>
  </si>
  <si>
    <t xml:space="preserve">menos 90% de impuestos al ingreso </t>
  </si>
  <si>
    <t>D.51*.90</t>
  </si>
  <si>
    <t>Comisión y propinas</t>
  </si>
  <si>
    <t>P003</t>
  </si>
  <si>
    <t>Aguinaldo</t>
  </si>
  <si>
    <t>P008, P009, P015 y P016</t>
  </si>
  <si>
    <t>Indemnizaciones</t>
  </si>
  <si>
    <t xml:space="preserve">P035 y P036 </t>
  </si>
  <si>
    <t>Otras monetarias</t>
  </si>
  <si>
    <t>P005, P006, P007, P021 y P022</t>
  </si>
  <si>
    <t>Otros ingresos</t>
  </si>
  <si>
    <t>P049</t>
  </si>
  <si>
    <t>Remuneraciones en especie</t>
  </si>
  <si>
    <t>Gasto no monetario trimestral cuando tipo de gasto es G4 y clave de gasto es distinto a Q001 a Q016 y K038 a K045</t>
  </si>
  <si>
    <t>A. Remuneración de asalariados neta</t>
  </si>
  <si>
    <t>A. Remuneración de asalariados neta con ingresos en especie</t>
  </si>
  <si>
    <t>B. Renta imputada de la vivienda propia (Excedente neto de operación)</t>
  </si>
  <si>
    <t>B2n</t>
  </si>
  <si>
    <t>B. Renta imputada de la vivienda propia</t>
  </si>
  <si>
    <t>Gasto no monetario trimestral cuando tipo de gasto es G7</t>
  </si>
  <si>
    <t>Ingreso mixto neto</t>
  </si>
  <si>
    <t>B.3n</t>
  </si>
  <si>
    <t>Ingreso por cooperativas</t>
  </si>
  <si>
    <t>P012, P019, P013 y P020</t>
  </si>
  <si>
    <t>Retiro de las cuasisociedades (recursos -usos)</t>
  </si>
  <si>
    <t>D.422</t>
  </si>
  <si>
    <t>Ingresos por trabajo independiente</t>
  </si>
  <si>
    <t>P068 a P081</t>
  </si>
  <si>
    <t>Menos: 10% del ISR y 100% otros impuestos corrientes</t>
  </si>
  <si>
    <t>(.1*D5)</t>
  </si>
  <si>
    <t>Menos otros impuestos corrientes</t>
  </si>
  <si>
    <t>D.59</t>
  </si>
  <si>
    <t>C. Ingresos derivados del Excedente Bruto de Operación (EBO)</t>
  </si>
  <si>
    <t>Dividendos</t>
  </si>
  <si>
    <t>D.421</t>
  </si>
  <si>
    <t>Intereses diversos</t>
  </si>
  <si>
    <t>P026, P027 y P028</t>
  </si>
  <si>
    <t>Intereses (recursos)</t>
  </si>
  <si>
    <t>D.41</t>
  </si>
  <si>
    <t>Alquiler marcas, patentes y derechos autor</t>
  </si>
  <si>
    <t>P030</t>
  </si>
  <si>
    <t>Renta de inversión atribuida a los titulares de pólizas de seguros</t>
  </si>
  <si>
    <t>D.441</t>
  </si>
  <si>
    <t>Otros de renta de la propiedad</t>
  </si>
  <si>
    <t>P031</t>
  </si>
  <si>
    <t>Renta (recursos)</t>
  </si>
  <si>
    <t xml:space="preserve">D.45 </t>
  </si>
  <si>
    <t>Dividendos (proxy)</t>
  </si>
  <si>
    <t>P029 y P050</t>
  </si>
  <si>
    <t>Alquiler inmuebles</t>
  </si>
  <si>
    <t>P024 y P025</t>
  </si>
  <si>
    <t>Alquiler de tierras y terrenos</t>
  </si>
  <si>
    <t>P023</t>
  </si>
  <si>
    <t>D. Renta de la propiedad</t>
  </si>
  <si>
    <t>D.Renta de la propiedad</t>
  </si>
  <si>
    <t>P023 a P031 y P050</t>
  </si>
  <si>
    <t>Otras transferencias corrientes (Recursos menos Usos)</t>
  </si>
  <si>
    <t xml:space="preserve">D.7 </t>
  </si>
  <si>
    <t>Jubilaciones</t>
  </si>
  <si>
    <t>P032 y P033</t>
  </si>
  <si>
    <t>Prestaciones sociales distintas a las prestaciones sociales en especie</t>
  </si>
  <si>
    <t>D.62</t>
  </si>
  <si>
    <t>Becas</t>
  </si>
  <si>
    <t>P037</t>
  </si>
  <si>
    <t>Menos transferencias de programas sociales (ENIGH)</t>
  </si>
  <si>
    <t>Remesas</t>
  </si>
  <si>
    <t>P041</t>
  </si>
  <si>
    <t>P034</t>
  </si>
  <si>
    <t>Transferencias institucionales</t>
  </si>
  <si>
    <t>P039 y cuando tipo gasto es G6 y clave no está en Q001 a Q016, K038 a K045.</t>
  </si>
  <si>
    <t>Regalos netos</t>
  </si>
  <si>
    <t>Donativos en dinero provenientes de otros hogares</t>
  </si>
  <si>
    <t>P040</t>
  </si>
  <si>
    <t>Gasto no monetario por regalos recibidos de otro hogar</t>
  </si>
  <si>
    <t>Cuando tipo de gasto es G5 y clave no está en Q001 a Q016, K038 a K045 y frecuencia es diferente de 5</t>
  </si>
  <si>
    <t>Menos</t>
  </si>
  <si>
    <t>Gasto monetario en bienes y servicios para otro hogar</t>
  </si>
  <si>
    <t>Cuando tipo de gasto es G2 y clave de gasto se encuentra entre T901 a T906 y T908 a T915</t>
  </si>
  <si>
    <t>Gasto en ayuda a parientes y personas ajenas al hogar, pago de renta a otro hogar</t>
  </si>
  <si>
    <t>Cuando tipo de gasto es G1 y clave de gasto es N013.</t>
  </si>
  <si>
    <t>E. Transferencias no gubernamentales</t>
  </si>
  <si>
    <t>Transferencias de programas sociales</t>
  </si>
  <si>
    <t>Ingresos corrientes totales</t>
  </si>
  <si>
    <t>Nota: En el caso de las transferencias por programas sociales se establece un factor de ajuste igual a uno, por lo cual el monto de dicho rubro de la ENIGH se descuenta de los rubros de cuentas nacionales para obtener una estimación de las transferencias no gubernamentales.</t>
  </si>
  <si>
    <t>P038, P043, P045, P048 y P101 a P108 y Programa de Mi Beca para Empezar (imputación)</t>
  </si>
  <si>
    <t>Índice de cuadros</t>
  </si>
  <si>
    <t>CUADRO I.2</t>
  </si>
  <si>
    <t>Cuentas nacionales</t>
  </si>
  <si>
    <t>ENIGH</t>
  </si>
  <si>
    <t>Número de veces el valor de CN respecto a la ENIGH</t>
  </si>
  <si>
    <t>Valor de CN si Factor &gt; 1</t>
  </si>
  <si>
    <t>%</t>
  </si>
  <si>
    <t>Monto ajustado de CN</t>
  </si>
  <si>
    <t>Factor final</t>
  </si>
  <si>
    <t>a</t>
  </si>
  <si>
    <t>b</t>
  </si>
  <si>
    <t>c = a / b</t>
  </si>
  <si>
    <t>d = a (Si c &gt; 1)</t>
  </si>
  <si>
    <t>e</t>
  </si>
  <si>
    <r>
      <t>f = e</t>
    </r>
    <r>
      <rPr>
        <b/>
        <vertAlign val="subscript"/>
        <sz val="12"/>
        <color theme="0"/>
        <rFont val="Montserrat"/>
      </rPr>
      <t>i</t>
    </r>
    <r>
      <rPr>
        <b/>
        <sz val="12"/>
        <color theme="0"/>
        <rFont val="Montserrat"/>
      </rPr>
      <t xml:space="preserve"> * Σ f</t>
    </r>
  </si>
  <si>
    <t xml:space="preserve">g = a - f (si c &gt; 1)  ó
 g = b (si c &lt; 1)  </t>
  </si>
  <si>
    <t>h</t>
  </si>
  <si>
    <t>Remuneración de asalariados neta</t>
  </si>
  <si>
    <t>Renta imputada de la vivienda propia</t>
  </si>
  <si>
    <t>Ingresos derivados del EBO</t>
  </si>
  <si>
    <t>Renta de la propiedad</t>
  </si>
  <si>
    <r>
      <t xml:space="preserve">Transferencias no gubernamentales </t>
    </r>
    <r>
      <rPr>
        <vertAlign val="superscript"/>
        <sz val="11"/>
        <rFont val="Montserrat"/>
      </rPr>
      <t>1/</t>
    </r>
  </si>
  <si>
    <t>Transferencias gubernamentales</t>
  </si>
  <si>
    <t>CUADRO I.3</t>
  </si>
  <si>
    <t>Tamaño Establecimiento</t>
  </si>
  <si>
    <t>Variable proxy del EBO</t>
  </si>
  <si>
    <t>Distribución del proxy de EBO</t>
  </si>
  <si>
    <t>Distribución por tamaño de establecimiento</t>
  </si>
  <si>
    <t>Renta Empresarial ENIGH</t>
  </si>
  <si>
    <t>Primer factor de ajuste</t>
  </si>
  <si>
    <t>EBO'</t>
  </si>
  <si>
    <t>Suma parcial EBO, cuando f &gt;1</t>
  </si>
  <si>
    <t>2º Factor de distribución para reducir excedente EBO’</t>
  </si>
  <si>
    <t>Valor del EBO’ a ser restado por tamaño de establecimiento</t>
  </si>
  <si>
    <t>EBO final por tamaño de establecimiento</t>
  </si>
  <si>
    <t>Factor Final de ajuste</t>
  </si>
  <si>
    <t>1 a 5</t>
  </si>
  <si>
    <t>6 a 10</t>
  </si>
  <si>
    <t>11 a 15</t>
  </si>
  <si>
    <t>16 a 20</t>
  </si>
  <si>
    <t>21 a 30</t>
  </si>
  <si>
    <t>31 a 50</t>
  </si>
  <si>
    <t>51 a 100</t>
  </si>
  <si>
    <t>101 a más</t>
  </si>
  <si>
    <t>Total</t>
  </si>
  <si>
    <t>CUADRO I.4</t>
  </si>
  <si>
    <t>16 a más</t>
  </si>
  <si>
    <t>Distribución del excedente</t>
  </si>
  <si>
    <t>Transferencias de programas sociales  (ENIGH)</t>
  </si>
  <si>
    <t>Ajuste a cuentas nacionales 2024</t>
  </si>
  <si>
    <t>Cuentas Nacionales 2024*</t>
  </si>
  <si>
    <t>Encuesta Nacional de Ingresos y Gastos de los Hogares 2024</t>
  </si>
  <si>
    <t>* Se utilizó la suma de los 4 trimestres 2024</t>
  </si>
  <si>
    <t>Fuente: elaboración propia con datos de la Encuesta Nacional de Ingresos y Gastos de los Hogares (ENIGH) 2024, Censo Económico 2024 y Cuentas por sectores institucionales y de generación de ingresos por actividad económica de origen (trimsestrales) 2024 del Instituto Nacional de Estadística y Geografía (INEGI)</t>
  </si>
  <si>
    <t>1/ En el caso de las transferencias por programas sociales se establecen un factor de ajuste igual a uno, por lo cual el monto de dicho rubro de la ENIGH 2024 se descuenta de los rubros de cuentas nacionales para obtener una estimación de las transferencias no gubernamentales.</t>
  </si>
  <si>
    <t>Fuente: elaboración propia con datos de la Encuesta Nacional de Ingresos y Gastos de los Hogares (ENIGH) 2024, Censo Económico 2024 y Cuenta por sectores institucionales (trimestrales) 2024 del Instituto Nacional de Estadística y Geografía (INEGI).</t>
  </si>
  <si>
    <t>Fuente: elaboración propia con datos de la Encuesta Nacional de Ingresos y Gastos de los Hogares (ENIGH) 2024 y Cuenta por sectores institucionales (trimestrales) 2024 del Instituto Nacional de Estadística y Geografía (INEGI).</t>
  </si>
  <si>
    <t>Cuadro I.1 Claves de ingresos y rubros comparables entre Cuentas Nacionales y  la Encuesta Nacional de Ingresos y Gastos de los Hogares, 2024, así como los montos a partir de los cuales se elaboraron los factores de expansión (millones de pesos anuales)</t>
  </si>
  <si>
    <t>Comparación entre Cuentas Nacionales y la Encuesta Nacional de Ingresos y Gastos de los Hogares, 2024, así como los montos a partir de los cuales se elaboraron los factores de ajuste (millones de pesos anuales)</t>
  </si>
  <si>
    <t>Factores de ajuste por sobrereporte en la Encuesta Nacional de Ingresos y Gastos de los Hogares, 2024 (millones de pesos anuales)</t>
  </si>
  <si>
    <t>Factores de ajuste por tamaño de empresa no agropecuaria, 2024 (millones de pesos anuales)</t>
  </si>
  <si>
    <t>Factores de ajuste por tamaño de empresa agropecuaria, 2024 (millones de pesos anuales)</t>
  </si>
  <si>
    <t>Cuadro I.2 Factores de ajuste por sobrereporte en la Encuesta Nacional de Ingresos y Gastos de los Hogares, 2024</t>
  </si>
  <si>
    <t>Cuadro I.3 Factores de ajuste por tamaño de empresa no agropecuaria, 2024 (millones de pesos anuales)</t>
  </si>
  <si>
    <t>Cuadro I.4. Factores de ajuste por tamaño de empresa agropecuaria, 2024 (millones de pesos anuales)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</si>
</sst>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;[Red]\-&quot;$&quot;#,##0"/>
    <numFmt numFmtId="44" formatCode="_-&quot;$&quot;* #,##0.00_-;\-&quot;$&quot;* #,##0.00_-;_-&quot;$&quot;* &quot;-&quot;??_-;_-@_-"/>
    <numFmt numFmtId="164" formatCode="#,##0.000000"/>
    <numFmt numFmtId="165" formatCode="#,##0.0000"/>
    <numFmt numFmtId="166" formatCode="#,##0.0"/>
    <numFmt numFmtId="167" formatCode="#,##0.000000000"/>
    <numFmt numFmtId="168" formatCode="_-&quot;$&quot;* #,##0.0_-;\-&quot;$&quot;* #,##0.0_-;_-&quot;$&quot;* &quot;-&quot;??_-;_-@_-"/>
    <numFmt numFmtId="169" formatCode="_-&quot;$&quot;* #,##0.000_-;\-&quot;$&quot;* #,##0.00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ontserrat"/>
    </font>
    <font>
      <sz val="12"/>
      <color theme="1"/>
      <name val="Calibri"/>
      <family val="2"/>
      <scheme val="minor"/>
    </font>
    <font>
      <b/>
      <sz val="14"/>
      <name val="Montserrat"/>
    </font>
    <font>
      <sz val="11"/>
      <name val="Montserrat"/>
    </font>
    <font>
      <b/>
      <sz val="12"/>
      <color theme="0"/>
      <name val="Montserrat"/>
    </font>
    <font>
      <b/>
      <sz val="11"/>
      <name val="Montserrat"/>
    </font>
    <font>
      <sz val="14"/>
      <name val="Montserrat"/>
    </font>
    <font>
      <u/>
      <sz val="12"/>
      <color theme="10"/>
      <name val="Calibri"/>
      <family val="2"/>
      <scheme val="minor"/>
    </font>
    <font>
      <sz val="11"/>
      <name val="Calibri"/>
      <family val="2"/>
    </font>
    <font>
      <b/>
      <vertAlign val="subscript"/>
      <sz val="12"/>
      <color theme="0"/>
      <name val="Montserrat"/>
    </font>
    <font>
      <vertAlign val="superscript"/>
      <sz val="11"/>
      <name val="Montserrat"/>
    </font>
    <font>
      <sz val="11"/>
      <color theme="1"/>
      <name val="Montserrat"/>
    </font>
    <font>
      <sz val="11"/>
      <color rgb="FF000000"/>
      <name val="Montserrat"/>
    </font>
    <font>
      <b/>
      <sz val="11"/>
      <color rgb="FF000000"/>
      <name val="Montserrat"/>
    </font>
    <font>
      <b/>
      <sz val="14"/>
      <color theme="1"/>
      <name val="Montserrat"/>
    </font>
    <font>
      <sz val="14"/>
      <color theme="1"/>
      <name val="Montserrat"/>
    </font>
    <font>
      <sz val="12"/>
      <color theme="1"/>
      <name val="Montserrat"/>
    </font>
    <font>
      <b/>
      <sz val="10"/>
      <color theme="1"/>
      <name val="Montserrat"/>
    </font>
    <font>
      <u/>
      <sz val="10"/>
      <color theme="1"/>
      <name val="Montserrat"/>
    </font>
    <font>
      <sz val="8"/>
      <name val="Montserrat"/>
    </font>
    <font>
      <sz val="8"/>
      <color theme="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/>
      <bottom style="double">
        <color rgb="FFA6A6A6"/>
      </bottom>
      <diagonal/>
    </border>
    <border>
      <left/>
      <right/>
      <top/>
      <bottom style="thin">
        <color rgb="FF898D8D"/>
      </bottom>
      <diagonal/>
    </border>
    <border>
      <left/>
      <right/>
      <top style="thin">
        <color rgb="FF898D8D"/>
      </top>
      <bottom style="thin">
        <color rgb="FF898D8D"/>
      </bottom>
      <diagonal/>
    </border>
    <border>
      <left/>
      <right/>
      <top style="thin">
        <color rgb="FF898D8D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9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0" fontId="10" fillId="0" borderId="0"/>
    <xf numFmtId="0" fontId="1" fillId="0" borderId="0"/>
  </cellStyleXfs>
  <cellXfs count="124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4" fontId="2" fillId="2" borderId="0" xfId="0" applyNumberFormat="1" applyFont="1" applyFill="1" applyAlignment="1">
      <alignment horizontal="right"/>
    </xf>
    <xf numFmtId="4" fontId="2" fillId="2" borderId="0" xfId="0" applyNumberFormat="1" applyFont="1" applyFill="1" applyAlignment="1">
      <alignment horizontal="left"/>
    </xf>
    <xf numFmtId="0" fontId="5" fillId="0" borderId="0" xfId="5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/>
    <xf numFmtId="0" fontId="18" fillId="0" borderId="0" xfId="0" applyFont="1"/>
    <xf numFmtId="0" fontId="19" fillId="0" borderId="8" xfId="0" applyFont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0" fillId="0" borderId="0" xfId="3" applyFont="1" applyFill="1" applyAlignment="1"/>
    <xf numFmtId="0" fontId="20" fillId="2" borderId="0" xfId="3" applyFont="1" applyFill="1" applyAlignment="1"/>
    <xf numFmtId="0" fontId="7" fillId="5" borderId="9" xfId="5" applyFont="1" applyFill="1" applyBorder="1" applyAlignment="1">
      <alignment vertical="center" wrapText="1"/>
    </xf>
    <xf numFmtId="44" fontId="5" fillId="0" borderId="0" xfId="1" applyFont="1" applyAlignment="1">
      <alignment vertical="center" wrapText="1"/>
    </xf>
    <xf numFmtId="9" fontId="5" fillId="0" borderId="0" xfId="6" applyFont="1" applyFill="1" applyBorder="1" applyAlignment="1">
      <alignment vertical="center" wrapText="1"/>
    </xf>
    <xf numFmtId="4" fontId="5" fillId="0" borderId="0" xfId="5" applyNumberFormat="1" applyFont="1" applyAlignment="1">
      <alignment vertical="center" wrapText="1"/>
    </xf>
    <xf numFmtId="44" fontId="7" fillId="5" borderId="9" xfId="1" applyFont="1" applyFill="1" applyBorder="1" applyAlignment="1">
      <alignment vertical="center" wrapText="1"/>
    </xf>
    <xf numFmtId="164" fontId="7" fillId="5" borderId="9" xfId="5" applyNumberFormat="1" applyFont="1" applyFill="1" applyBorder="1" applyAlignment="1">
      <alignment vertical="center" wrapText="1"/>
    </xf>
    <xf numFmtId="9" fontId="7" fillId="5" borderId="9" xfId="4" applyFont="1" applyFill="1" applyBorder="1" applyAlignment="1">
      <alignment vertical="center" wrapText="1"/>
    </xf>
    <xf numFmtId="4" fontId="7" fillId="5" borderId="9" xfId="5" applyNumberFormat="1" applyFont="1" applyFill="1" applyBorder="1" applyAlignment="1">
      <alignment vertical="center" wrapText="1"/>
    </xf>
    <xf numFmtId="44" fontId="5" fillId="0" borderId="0" xfId="1" applyFont="1" applyAlignment="1">
      <alignment vertical="center"/>
    </xf>
    <xf numFmtId="4" fontId="5" fillId="0" borderId="0" xfId="0" applyNumberFormat="1" applyFont="1"/>
    <xf numFmtId="165" fontId="5" fillId="0" borderId="0" xfId="0" applyNumberFormat="1" applyFont="1" applyAlignment="1">
      <alignment vertical="center"/>
    </xf>
    <xf numFmtId="44" fontId="5" fillId="0" borderId="0" xfId="1" applyFont="1" applyAlignment="1"/>
    <xf numFmtId="166" fontId="5" fillId="0" borderId="0" xfId="0" applyNumberFormat="1" applyFont="1"/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7" fillId="5" borderId="9" xfId="0" applyFont="1" applyFill="1" applyBorder="1" applyAlignment="1">
      <alignment vertical="center"/>
    </xf>
    <xf numFmtId="44" fontId="7" fillId="5" borderId="9" xfId="1" applyFont="1" applyFill="1" applyBorder="1" applyAlignment="1">
      <alignment vertical="center"/>
    </xf>
    <xf numFmtId="2" fontId="7" fillId="5" borderId="9" xfId="0" applyNumberFormat="1" applyFont="1" applyFill="1" applyBorder="1" applyAlignment="1">
      <alignment vertical="center"/>
    </xf>
    <xf numFmtId="165" fontId="7" fillId="5" borderId="9" xfId="0" applyNumberFormat="1" applyFont="1" applyFill="1" applyBorder="1" applyAlignment="1">
      <alignment vertical="center"/>
    </xf>
    <xf numFmtId="4" fontId="7" fillId="5" borderId="9" xfId="0" applyNumberFormat="1" applyFont="1" applyFill="1" applyBorder="1" applyAlignment="1">
      <alignment vertical="center"/>
    </xf>
    <xf numFmtId="0" fontId="5" fillId="0" borderId="0" xfId="0" applyFont="1" applyAlignment="1">
      <alignment horizontal="left"/>
    </xf>
    <xf numFmtId="0" fontId="7" fillId="5" borderId="9" xfId="0" applyFont="1" applyFill="1" applyBorder="1" applyAlignment="1">
      <alignment horizontal="left"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44" fontId="5" fillId="2" borderId="0" xfId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indent="1"/>
    </xf>
    <xf numFmtId="0" fontId="7" fillId="2" borderId="0" xfId="0" applyFont="1" applyFill="1" applyAlignment="1">
      <alignment vertical="center" wrapText="1"/>
    </xf>
    <xf numFmtId="44" fontId="7" fillId="2" borderId="0" xfId="1" applyFont="1" applyFill="1" applyBorder="1" applyAlignment="1">
      <alignment horizontal="right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left" vertical="center" wrapText="1"/>
    </xf>
    <xf numFmtId="44" fontId="7" fillId="4" borderId="1" xfId="1" applyFont="1" applyFill="1" applyBorder="1" applyAlignment="1">
      <alignment horizontal="right" vertical="center" wrapText="1"/>
    </xf>
    <xf numFmtId="0" fontId="7" fillId="2" borderId="0" xfId="0" applyFont="1" applyFill="1"/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horizontal="center" vertical="center" wrapText="1"/>
    </xf>
    <xf numFmtId="44" fontId="5" fillId="2" borderId="0" xfId="1" applyFont="1" applyFill="1" applyBorder="1" applyAlignment="1">
      <alignment horizontal="right"/>
    </xf>
    <xf numFmtId="44" fontId="5" fillId="2" borderId="0" xfId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indent="1"/>
    </xf>
    <xf numFmtId="44" fontId="13" fillId="2" borderId="0" xfId="1" applyFont="1" applyFill="1" applyAlignment="1">
      <alignment horizontal="right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4" fontId="5" fillId="2" borderId="0" xfId="1" applyFont="1" applyFill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44" fontId="5" fillId="2" borderId="5" xfId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indent="3"/>
    </xf>
    <xf numFmtId="6" fontId="5" fillId="2" borderId="0" xfId="0" applyNumberFormat="1" applyFont="1" applyFill="1" applyAlignment="1">
      <alignment horizontal="right" vertical="center" wrapText="1"/>
    </xf>
    <xf numFmtId="0" fontId="5" fillId="2" borderId="0" xfId="0" applyFont="1" applyFill="1" applyAlignment="1">
      <alignment horizontal="left" vertical="center" indent="3"/>
    </xf>
    <xf numFmtId="0" fontId="5" fillId="2" borderId="0" xfId="0" applyFont="1" applyFill="1" applyAlignment="1">
      <alignment horizontal="left" indent="2"/>
    </xf>
    <xf numFmtId="44" fontId="7" fillId="4" borderId="1" xfId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4" borderId="1" xfId="0" applyFont="1" applyFill="1" applyBorder="1" applyAlignment="1">
      <alignment vertical="center"/>
    </xf>
    <xf numFmtId="44" fontId="5" fillId="0" borderId="0" xfId="1" applyFont="1" applyAlignment="1">
      <alignment horizontal="right" vertical="center"/>
    </xf>
    <xf numFmtId="165" fontId="14" fillId="0" borderId="0" xfId="0" applyNumberFormat="1" applyFont="1" applyAlignment="1">
      <alignment horizontal="right" vertical="center"/>
    </xf>
    <xf numFmtId="44" fontId="5" fillId="0" borderId="0" xfId="1" applyFont="1" applyAlignment="1">
      <alignment horizontal="right"/>
    </xf>
    <xf numFmtId="166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 vertical="center"/>
    </xf>
    <xf numFmtId="44" fontId="7" fillId="5" borderId="9" xfId="1" applyFont="1" applyFill="1" applyBorder="1" applyAlignment="1">
      <alignment horizontal="right" vertical="center"/>
    </xf>
    <xf numFmtId="4" fontId="7" fillId="5" borderId="9" xfId="0" applyNumberFormat="1" applyFont="1" applyFill="1" applyBorder="1" applyAlignment="1">
      <alignment horizontal="right" vertical="center"/>
    </xf>
    <xf numFmtId="165" fontId="7" fillId="5" borderId="9" xfId="0" applyNumberFormat="1" applyFont="1" applyFill="1" applyBorder="1" applyAlignment="1">
      <alignment horizontal="right" vertical="center"/>
    </xf>
    <xf numFmtId="167" fontId="5" fillId="0" borderId="0" xfId="5" applyNumberFormat="1" applyFont="1" applyAlignment="1">
      <alignment vertical="center" wrapText="1"/>
    </xf>
    <xf numFmtId="167" fontId="7" fillId="0" borderId="0" xfId="5" applyNumberFormat="1" applyFont="1" applyAlignment="1">
      <alignment vertical="center" wrapText="1"/>
    </xf>
    <xf numFmtId="167" fontId="7" fillId="5" borderId="9" xfId="5" applyNumberFormat="1" applyFont="1" applyFill="1" applyBorder="1" applyAlignment="1">
      <alignment vertical="center" wrapText="1"/>
    </xf>
    <xf numFmtId="167" fontId="7" fillId="0" borderId="0" xfId="0" applyNumberFormat="1" applyFont="1" applyAlignment="1">
      <alignment vertical="center"/>
    </xf>
    <xf numFmtId="167" fontId="7" fillId="5" borderId="9" xfId="0" applyNumberFormat="1" applyFont="1" applyFill="1" applyBorder="1" applyAlignment="1">
      <alignment vertical="center"/>
    </xf>
    <xf numFmtId="167" fontId="15" fillId="0" borderId="0" xfId="0" applyNumberFormat="1" applyFont="1" applyAlignment="1">
      <alignment horizontal="right" vertical="center"/>
    </xf>
    <xf numFmtId="167" fontId="7" fillId="5" borderId="9" xfId="0" applyNumberFormat="1" applyFont="1" applyFill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8" fontId="14" fillId="0" borderId="0" xfId="1" applyNumberFormat="1" applyFont="1" applyAlignment="1">
      <alignment horizontal="right" vertical="center"/>
    </xf>
    <xf numFmtId="168" fontId="7" fillId="5" borderId="9" xfId="1" applyNumberFormat="1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right"/>
    </xf>
    <xf numFmtId="168" fontId="5" fillId="0" borderId="0" xfId="1" applyNumberFormat="1" applyFont="1" applyAlignment="1">
      <alignment horizontal="right" vertical="center"/>
    </xf>
    <xf numFmtId="169" fontId="5" fillId="0" borderId="0" xfId="1" applyNumberFormat="1" applyFont="1" applyAlignment="1">
      <alignment horizontal="right" vertical="center"/>
    </xf>
    <xf numFmtId="0" fontId="6" fillId="3" borderId="0" xfId="5" applyFont="1" applyFill="1" applyAlignment="1">
      <alignment horizontal="center" vertical="center" wrapText="1"/>
    </xf>
    <xf numFmtId="0" fontId="6" fillId="3" borderId="10" xfId="5" applyFont="1" applyFill="1" applyBorder="1" applyAlignment="1">
      <alignment horizontal="center" vertical="center" wrapText="1"/>
    </xf>
    <xf numFmtId="0" fontId="6" fillId="3" borderId="11" xfId="5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21" fillId="2" borderId="0" xfId="0" applyFont="1" applyFill="1"/>
    <xf numFmtId="0" fontId="21" fillId="2" borderId="0" xfId="0" applyFont="1" applyFill="1" applyAlignment="1">
      <alignment horizontal="left"/>
    </xf>
    <xf numFmtId="0" fontId="21" fillId="2" borderId="0" xfId="0" applyFont="1" applyFill="1" applyAlignment="1">
      <alignment horizontal="right"/>
    </xf>
    <xf numFmtId="0" fontId="2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6" fillId="0" borderId="0" xfId="2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6" fillId="3" borderId="0" xfId="5" applyFont="1" applyFill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</cellXfs>
  <cellStyles count="9">
    <cellStyle name="Hipervínculo 2" xfId="3" xr:uid="{7F23DBC9-5FEB-4B2E-AE31-6E52AC814CBE}"/>
    <cellStyle name="Moneda" xfId="1" builtinId="4"/>
    <cellStyle name="Normal" xfId="0" builtinId="0"/>
    <cellStyle name="Normal 11" xfId="2" xr:uid="{122B7D1D-3FD3-4092-9C40-26CBA135C780}"/>
    <cellStyle name="Normal 2" xfId="7" xr:uid="{B427D592-A8B9-4996-A08D-13F4A9A53FFE}"/>
    <cellStyle name="Normal 2 2" xfId="8" xr:uid="{D67CD0FC-19A2-4BB2-92C9-2B4A0C287D14}"/>
    <cellStyle name="Normal 3" xfId="5" xr:uid="{DDBB7342-B4E7-4B3D-80C5-8BE5F5968B26}"/>
    <cellStyle name="Porcentaje" xfId="4" builtinId="5"/>
    <cellStyle name="Porcentaje 4" xfId="6" xr:uid="{A28238CC-1745-4599-9C60-75EA5C05D112}"/>
  </cellStyles>
  <dxfs count="0"/>
  <tableStyles count="0" defaultTableStyle="TableStyleMedium2" defaultPivotStyle="PivotStyleLight16"/>
  <colors>
    <mruColors>
      <color rgb="FF008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48260</xdr:colOff>
      <xdr:row>0</xdr:row>
      <xdr:rowOff>83820</xdr:rowOff>
    </xdr:from>
    <xdr:to>
      <xdr:col>4</xdr:col>
      <xdr:colOff>1021080</xdr:colOff>
      <xdr:row>4</xdr:row>
      <xdr:rowOff>51680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94FBEC-2C68-4327-8D83-7BC4ADDA43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448810" y="83820"/>
          <a:ext cx="2160270" cy="9076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587766</xdr:colOff>
      <xdr:row>0</xdr:row>
      <xdr:rowOff>0</xdr:rowOff>
    </xdr:from>
    <xdr:to>
      <xdr:col>3</xdr:col>
      <xdr:colOff>587766</xdr:colOff>
      <xdr:row>21</xdr:row>
      <xdr:rowOff>175950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377ADD1-EE37-4A14-8E94-C800869300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093341" y="0"/>
          <a:ext cx="0" cy="4969452"/>
        </a:xfrm>
        <a:prstGeom prst="rect">
          <a:avLst/>
        </a:prstGeom>
      </xdr:spPr>
    </xdr:pic>
    <xdr:clientData/>
  </xdr:twoCellAnchor>
  <xdr:twoCellAnchor editAs="oneCell">
    <xdr:from>
      <xdr:col>5</xdr:col>
      <xdr:colOff>65716</xdr:colOff>
      <xdr:row>0</xdr:row>
      <xdr:rowOff>44239</xdr:rowOff>
    </xdr:from>
    <xdr:to>
      <xdr:col>5</xdr:col>
      <xdr:colOff>2362472</xdr:colOff>
      <xdr:row>0</xdr:row>
      <xdr:rowOff>1138883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7ECBFB-13FF-4044-8430-691FABC3F7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630404" y="44239"/>
          <a:ext cx="2296756" cy="10946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136786</xdr:colOff>
      <xdr:row>0</xdr:row>
      <xdr:rowOff>314695</xdr:rowOff>
    </xdr:from>
    <xdr:to>
      <xdr:col>5</xdr:col>
      <xdr:colOff>1022159</xdr:colOff>
      <xdr:row>0</xdr:row>
      <xdr:rowOff>1409339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E20E0B-B81B-4DAB-A340-A28D616AFD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861436" y="314695"/>
          <a:ext cx="2364083" cy="10946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1352656</xdr:colOff>
      <xdr:row>0</xdr:row>
      <xdr:rowOff>294556</xdr:rowOff>
    </xdr:from>
    <xdr:to>
      <xdr:col>7</xdr:col>
      <xdr:colOff>860880</xdr:colOff>
      <xdr:row>0</xdr:row>
      <xdr:rowOff>1388211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255375-883A-4066-9C40-9C17BC18B9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028685" y="294556"/>
          <a:ext cx="2376930" cy="10936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44752</xdr:colOff>
      <xdr:row>0</xdr:row>
      <xdr:rowOff>256419</xdr:rowOff>
    </xdr:from>
    <xdr:to>
      <xdr:col>8</xdr:col>
      <xdr:colOff>153114</xdr:colOff>
      <xdr:row>0</xdr:row>
      <xdr:rowOff>1350074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4EAD0A-6160-4AF4-9A39-B5B1567053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745840" y="256419"/>
          <a:ext cx="2356262" cy="1093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7C57D-F88E-474B-87C2-889F7A7BDDC4}">
  <dimension ref="A1:J15"/>
  <sheetViews>
    <sheetView showGridLines="0" tabSelected="1" zoomScaleNormal="100" workbookViewId="0">
      <selection activeCell="B13" sqref="B13"/>
    </sheetView>
  </sheetViews>
  <sheetFormatPr baseColWidth="10" defaultColWidth="0" defaultRowHeight="0" customHeight="1" zeroHeight="1" x14ac:dyDescent="0.45"/>
  <cols>
    <col min="1" max="1" width="3" style="15" customWidth="1"/>
    <col min="2" max="2" width="43" style="23" customWidth="1"/>
    <col min="3" max="6" width="17" style="24" customWidth="1"/>
    <col min="7" max="7" width="25.81640625" style="24" customWidth="1"/>
    <col min="8" max="8" width="17" style="24" customWidth="1"/>
    <col min="9" max="10" width="0" style="15" hidden="1" customWidth="1"/>
    <col min="11" max="16384" width="11.54296875" style="15" hidden="1"/>
  </cols>
  <sheetData>
    <row r="1" spans="2:8" ht="18.5" x14ac:dyDescent="0.5">
      <c r="B1" s="19"/>
      <c r="C1" s="19"/>
      <c r="D1" s="19"/>
      <c r="E1" s="19"/>
      <c r="F1" s="19"/>
      <c r="G1" s="19"/>
      <c r="H1" s="19"/>
    </row>
    <row r="2" spans="2:8" ht="18.5" x14ac:dyDescent="0.5">
      <c r="B2" s="19"/>
      <c r="C2" s="19"/>
      <c r="D2" s="19"/>
      <c r="E2" s="19"/>
      <c r="F2" s="19"/>
      <c r="G2" s="19"/>
      <c r="H2" s="19"/>
    </row>
    <row r="3" spans="2:8" ht="18.5" x14ac:dyDescent="0.5">
      <c r="B3" s="19"/>
      <c r="C3" s="19"/>
      <c r="D3" s="19"/>
      <c r="E3" s="19"/>
      <c r="F3" s="19"/>
      <c r="G3" s="19"/>
      <c r="H3" s="19"/>
    </row>
    <row r="4" spans="2:8" ht="18.5" x14ac:dyDescent="0.5">
      <c r="B4" s="19"/>
      <c r="C4" s="19"/>
      <c r="D4" s="19"/>
      <c r="E4" s="19"/>
      <c r="F4" s="19"/>
      <c r="G4" s="19"/>
      <c r="H4" s="19"/>
    </row>
    <row r="5" spans="2:8" ht="18.5" x14ac:dyDescent="0.5">
      <c r="B5" s="19"/>
      <c r="C5" s="19"/>
      <c r="D5" s="19"/>
      <c r="E5" s="19"/>
      <c r="F5" s="19"/>
      <c r="G5" s="19"/>
      <c r="H5" s="19"/>
    </row>
    <row r="6" spans="2:8" ht="21.5" x14ac:dyDescent="0.45">
      <c r="B6" s="111" t="s">
        <v>149</v>
      </c>
      <c r="C6" s="111"/>
      <c r="D6" s="111"/>
      <c r="E6" s="111"/>
      <c r="F6" s="111"/>
      <c r="G6" s="111"/>
      <c r="H6" s="111"/>
    </row>
    <row r="7" spans="2:8" ht="21.5" x14ac:dyDescent="0.45">
      <c r="B7" s="112" t="s">
        <v>100</v>
      </c>
      <c r="C7" s="112"/>
      <c r="D7" s="112"/>
      <c r="E7" s="112"/>
      <c r="F7" s="112"/>
      <c r="G7" s="112"/>
      <c r="H7" s="112"/>
    </row>
    <row r="8" spans="2:8" ht="16.5" x14ac:dyDescent="0.45">
      <c r="B8" s="20"/>
      <c r="C8" s="21"/>
      <c r="D8" s="21"/>
      <c r="E8" s="21"/>
      <c r="F8" s="21"/>
      <c r="G8" s="21"/>
      <c r="H8" s="21"/>
    </row>
    <row r="9" spans="2:8" s="22" customFormat="1" ht="34" customHeight="1" x14ac:dyDescent="0.45">
      <c r="B9" s="110" t="s">
        <v>157</v>
      </c>
      <c r="C9" s="110"/>
      <c r="D9" s="110"/>
      <c r="E9" s="110"/>
      <c r="F9" s="110"/>
      <c r="G9" s="110"/>
      <c r="H9" s="110"/>
    </row>
    <row r="10" spans="2:8" s="22" customFormat="1" ht="23.4" customHeight="1" x14ac:dyDescent="0.45">
      <c r="B10" s="110" t="s">
        <v>162</v>
      </c>
      <c r="C10" s="110"/>
      <c r="D10" s="110"/>
      <c r="E10" s="110"/>
      <c r="F10" s="110"/>
      <c r="G10" s="110"/>
      <c r="H10" s="110"/>
    </row>
    <row r="11" spans="2:8" s="22" customFormat="1" ht="16.5" x14ac:dyDescent="0.45">
      <c r="B11" s="110" t="s">
        <v>163</v>
      </c>
      <c r="C11" s="110"/>
      <c r="D11" s="110"/>
      <c r="E11" s="110"/>
      <c r="F11" s="110"/>
      <c r="G11" s="110"/>
      <c r="H11" s="110"/>
    </row>
    <row r="12" spans="2:8" s="22" customFormat="1" ht="16.5" x14ac:dyDescent="0.45">
      <c r="B12" s="110" t="s">
        <v>164</v>
      </c>
      <c r="C12" s="110"/>
      <c r="D12" s="110"/>
      <c r="E12" s="110"/>
      <c r="F12" s="110"/>
      <c r="G12" s="110"/>
      <c r="H12" s="110"/>
    </row>
    <row r="13" spans="2:8" ht="16.5" x14ac:dyDescent="0.45"/>
    <row r="14" spans="2:8" ht="16.5" x14ac:dyDescent="0.45"/>
    <row r="15" spans="2:8" ht="16.5" x14ac:dyDescent="0.45"/>
  </sheetData>
  <mergeCells count="6">
    <mergeCell ref="B12:H12"/>
    <mergeCell ref="B6:H6"/>
    <mergeCell ref="B7:H7"/>
    <mergeCell ref="B9:H9"/>
    <mergeCell ref="B10:H10"/>
    <mergeCell ref="B11:H11"/>
  </mergeCells>
  <hyperlinks>
    <hyperlink ref="B9:H9" location="'Cuadro I.1'!A1" display="Cuadro I.1 Claves de ingresos y rubros comparables entre Cuentas Nacionales y  la Encuesta Nacional de Ingresos y Gastos de los Hogares, México 2022, así como los montos a partir de los cuales se elaboraron los factores de expansión, 2022 (en millones de pesos anuales)" xr:uid="{B3C630AB-56DE-441B-A60A-74CB2CA56FDD}"/>
    <hyperlink ref="B10:H10" location="'Cuadro I.2'!A1" display="Cuadro I.2 Factores de ajuste por sobrereporte en la Encuesta Nacional de Ingresos y Gastos de los Hogares, México 2022" xr:uid="{C432E6B8-CE87-4993-A029-16F34863FF28}"/>
    <hyperlink ref="B11:H11" location="'Cuadro I.3'!A1" display="Cuadro I.3 Factores de ajuste por tamaño de empresa no agropecuaria, México 2022 (Montos en millones de pesos anuales)" xr:uid="{D57880C2-0668-4B5A-A267-33CCC38ABCFE}"/>
    <hyperlink ref="B12:H12" location="'Cuadro I.4'!A1" display="Cuadro I.4. Factores de ajuste por tamaño de empresa agropecuaria, México 2022 (Montos en millones de pesos anuales)" xr:uid="{FF25793C-267A-43A2-880D-7397AD7C87EF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5197E-54A7-4C97-8ACD-86DDE67E4F48}">
  <dimension ref="A1:U53"/>
  <sheetViews>
    <sheetView zoomScaleNormal="100" workbookViewId="0">
      <selection activeCell="B3" sqref="B3:J3"/>
    </sheetView>
  </sheetViews>
  <sheetFormatPr baseColWidth="10" defaultColWidth="0" defaultRowHeight="16.5" x14ac:dyDescent="0.45"/>
  <cols>
    <col min="1" max="1" width="11.54296875" style="1" customWidth="1"/>
    <col min="2" max="2" width="76.1796875" style="1" customWidth="1"/>
    <col min="3" max="3" width="19.1796875" style="7" customWidth="1"/>
    <col min="4" max="4" width="27.81640625" style="8" customWidth="1"/>
    <col min="5" max="5" width="2.08984375" style="1" customWidth="1"/>
    <col min="6" max="6" width="51.81640625" style="1" customWidth="1"/>
    <col min="7" max="7" width="65.1796875" style="1" customWidth="1"/>
    <col min="8" max="8" width="21.08984375" style="8" customWidth="1"/>
    <col min="9" max="9" width="4.1796875" style="1" customWidth="1"/>
    <col min="10" max="11" width="22.81640625" style="1" customWidth="1"/>
    <col min="12" max="12" width="10.90625" style="2" hidden="1" customWidth="1"/>
    <col min="13" max="21" width="76" style="2" hidden="1" customWidth="1"/>
    <col min="22" max="16384" width="10.90625" style="2" hidden="1"/>
  </cols>
  <sheetData>
    <row r="1" spans="1:10" ht="104" customHeight="1" x14ac:dyDescent="0.45"/>
    <row r="2" spans="1:10" ht="21.5" x14ac:dyDescent="0.45">
      <c r="B2" s="113" t="s">
        <v>0</v>
      </c>
      <c r="C2" s="113"/>
      <c r="D2" s="113"/>
      <c r="E2" s="113"/>
      <c r="F2" s="113"/>
      <c r="G2" s="113"/>
      <c r="H2" s="113"/>
      <c r="I2" s="113"/>
      <c r="J2" s="113"/>
    </row>
    <row r="3" spans="1:10" ht="21.5" x14ac:dyDescent="0.45">
      <c r="B3" s="114" t="s">
        <v>158</v>
      </c>
      <c r="C3" s="114"/>
      <c r="D3" s="114"/>
      <c r="E3" s="114"/>
      <c r="F3" s="114"/>
      <c r="G3" s="114"/>
      <c r="H3" s="114"/>
      <c r="I3" s="114"/>
      <c r="J3" s="114"/>
    </row>
    <row r="4" spans="1:10" ht="18.5" customHeight="1" x14ac:dyDescent="0.45">
      <c r="B4" s="115" t="s">
        <v>150</v>
      </c>
      <c r="C4" s="115"/>
      <c r="D4" s="115"/>
      <c r="F4" s="115" t="s">
        <v>151</v>
      </c>
      <c r="G4" s="115"/>
      <c r="H4" s="115"/>
    </row>
    <row r="6" spans="1:10" x14ac:dyDescent="0.45">
      <c r="A6" s="2"/>
      <c r="B6" s="3" t="s">
        <v>1</v>
      </c>
      <c r="C6" s="4" t="s">
        <v>2</v>
      </c>
      <c r="D6" s="5" t="s">
        <v>3</v>
      </c>
      <c r="E6" s="2"/>
      <c r="F6" s="3" t="s">
        <v>1</v>
      </c>
      <c r="G6" s="4" t="s">
        <v>4</v>
      </c>
      <c r="H6" s="5" t="s">
        <v>5</v>
      </c>
      <c r="J6" s="6" t="s">
        <v>6</v>
      </c>
    </row>
    <row r="7" spans="1:10" ht="16.5" customHeight="1" x14ac:dyDescent="0.45">
      <c r="B7" s="47" t="s">
        <v>7</v>
      </c>
      <c r="C7" s="48" t="s">
        <v>8</v>
      </c>
      <c r="D7" s="49">
        <v>10189100.884</v>
      </c>
      <c r="E7" s="2"/>
      <c r="F7" s="50" t="s">
        <v>9</v>
      </c>
      <c r="G7" s="50" t="s">
        <v>10</v>
      </c>
      <c r="H7" s="49">
        <v>6016042.9689334556</v>
      </c>
      <c r="I7" s="2"/>
      <c r="J7" s="2"/>
    </row>
    <row r="8" spans="1:10" ht="16.5" customHeight="1" x14ac:dyDescent="0.45">
      <c r="B8" s="51" t="s">
        <v>11</v>
      </c>
      <c r="C8" s="48" t="s">
        <v>12</v>
      </c>
      <c r="D8" s="49">
        <v>2251915.8509999998</v>
      </c>
      <c r="E8" s="2"/>
      <c r="F8" s="50" t="s">
        <v>13</v>
      </c>
      <c r="G8" s="2" t="s">
        <v>14</v>
      </c>
      <c r="H8" s="49">
        <v>56005.961014463996</v>
      </c>
      <c r="I8" s="2"/>
      <c r="J8" s="2"/>
    </row>
    <row r="9" spans="1:10" ht="16.5" customHeight="1" x14ac:dyDescent="0.45">
      <c r="B9" s="52" t="s">
        <v>15</v>
      </c>
      <c r="C9" s="50" t="s">
        <v>16</v>
      </c>
      <c r="D9" s="49">
        <v>1595242.6847999999</v>
      </c>
      <c r="E9" s="2"/>
      <c r="F9" s="50" t="s">
        <v>17</v>
      </c>
      <c r="G9" s="2" t="s">
        <v>18</v>
      </c>
      <c r="H9" s="49">
        <v>167324.51540773199</v>
      </c>
      <c r="I9" s="2"/>
      <c r="J9" s="2"/>
    </row>
    <row r="10" spans="1:10" ht="16.5" customHeight="1" x14ac:dyDescent="0.45">
      <c r="B10" s="53"/>
      <c r="C10" s="48"/>
      <c r="D10" s="54"/>
      <c r="E10" s="2"/>
      <c r="F10" s="50" t="s">
        <v>19</v>
      </c>
      <c r="G10" s="2" t="s">
        <v>20</v>
      </c>
      <c r="H10" s="49">
        <v>326628.13809261599</v>
      </c>
      <c r="I10" s="2"/>
      <c r="J10" s="55"/>
    </row>
    <row r="11" spans="1:10" ht="16.5" customHeight="1" x14ac:dyDescent="0.45">
      <c r="B11" s="53"/>
      <c r="C11" s="48"/>
      <c r="D11" s="54"/>
      <c r="E11" s="2"/>
      <c r="F11" s="50" t="s">
        <v>21</v>
      </c>
      <c r="G11" s="2" t="s">
        <v>22</v>
      </c>
      <c r="H11" s="49">
        <v>31223.117580384001</v>
      </c>
      <c r="I11" s="2"/>
      <c r="J11" s="55"/>
    </row>
    <row r="12" spans="1:10" ht="16.5" customHeight="1" x14ac:dyDescent="0.45">
      <c r="B12" s="53"/>
      <c r="C12" s="48"/>
      <c r="D12" s="54"/>
      <c r="E12" s="2"/>
      <c r="F12" s="50" t="s">
        <v>23</v>
      </c>
      <c r="G12" s="2" t="s">
        <v>24</v>
      </c>
      <c r="H12" s="49">
        <v>362705.75465563202</v>
      </c>
      <c r="I12" s="2"/>
      <c r="J12" s="55"/>
    </row>
    <row r="13" spans="1:10" ht="16.5" customHeight="1" x14ac:dyDescent="0.45">
      <c r="B13" s="53"/>
      <c r="C13" s="48"/>
      <c r="D13" s="54"/>
      <c r="E13" s="2"/>
      <c r="F13" s="50" t="s">
        <v>25</v>
      </c>
      <c r="G13" s="2" t="s">
        <v>26</v>
      </c>
      <c r="H13" s="49">
        <v>10405.166968488</v>
      </c>
      <c r="I13" s="2"/>
      <c r="J13" s="55"/>
    </row>
    <row r="14" spans="1:10" ht="33" x14ac:dyDescent="0.45">
      <c r="B14" s="53"/>
      <c r="C14" s="48"/>
      <c r="D14" s="54"/>
      <c r="E14" s="2"/>
      <c r="F14" s="50" t="s">
        <v>27</v>
      </c>
      <c r="G14" s="56" t="s">
        <v>28</v>
      </c>
      <c r="H14" s="49">
        <v>209372.45683753199</v>
      </c>
      <c r="I14" s="2"/>
      <c r="J14" s="55"/>
    </row>
    <row r="15" spans="1:10" ht="16.5" customHeight="1" x14ac:dyDescent="0.45">
      <c r="B15" s="57" t="s">
        <v>29</v>
      </c>
      <c r="C15" s="58"/>
      <c r="D15" s="59">
        <f>D7-D8-D9</f>
        <v>6341942.3481999999</v>
      </c>
      <c r="E15" s="60"/>
      <c r="F15" s="61" t="s">
        <v>30</v>
      </c>
      <c r="G15" s="58"/>
      <c r="H15" s="59">
        <f>SUM(H7:H14)</f>
        <v>7179708.0794903031</v>
      </c>
      <c r="I15" s="2"/>
      <c r="J15" s="62">
        <f>D15/H15</f>
        <v>0.88331479190867368</v>
      </c>
    </row>
    <row r="16" spans="1:10" ht="16.5" customHeight="1" x14ac:dyDescent="0.45">
      <c r="B16" s="2"/>
      <c r="C16" s="9"/>
      <c r="D16" s="63"/>
      <c r="E16" s="2"/>
      <c r="F16" s="2"/>
      <c r="G16" s="9"/>
      <c r="H16" s="63"/>
      <c r="I16" s="2"/>
      <c r="J16" s="6"/>
    </row>
    <row r="17" spans="2:10" ht="16.5" customHeight="1" x14ac:dyDescent="0.45">
      <c r="B17" s="57" t="s">
        <v>31</v>
      </c>
      <c r="C17" s="58" t="s">
        <v>32</v>
      </c>
      <c r="D17" s="59">
        <v>952195.85700000008</v>
      </c>
      <c r="E17" s="60"/>
      <c r="F17" s="61" t="s">
        <v>33</v>
      </c>
      <c r="G17" s="58" t="s">
        <v>34</v>
      </c>
      <c r="H17" s="59">
        <v>1402007.8265244239</v>
      </c>
      <c r="I17" s="2"/>
      <c r="J17" s="62">
        <f>D17/H17</f>
        <v>0.67916586411681645</v>
      </c>
    </row>
    <row r="18" spans="2:10" ht="17" customHeight="1" x14ac:dyDescent="0.45">
      <c r="B18" s="2"/>
      <c r="C18" s="2"/>
      <c r="D18" s="2"/>
      <c r="E18" s="2"/>
      <c r="F18" s="2"/>
      <c r="G18" s="2"/>
      <c r="H18" s="2"/>
      <c r="I18" s="2"/>
      <c r="J18" s="2"/>
    </row>
    <row r="19" spans="2:10" ht="16.5" customHeight="1" x14ac:dyDescent="0.45">
      <c r="B19" s="2" t="s">
        <v>35</v>
      </c>
      <c r="C19" s="48" t="s">
        <v>36</v>
      </c>
      <c r="D19" s="49">
        <v>6962180.5020000003</v>
      </c>
      <c r="E19" s="2"/>
      <c r="F19" s="2" t="s">
        <v>37</v>
      </c>
      <c r="G19" s="9" t="s">
        <v>38</v>
      </c>
      <c r="H19" s="1"/>
      <c r="I19" s="2"/>
      <c r="J19" s="55"/>
    </row>
    <row r="20" spans="2:10" ht="16.5" customHeight="1" x14ac:dyDescent="0.45">
      <c r="B20" s="2" t="s">
        <v>39</v>
      </c>
      <c r="C20" s="48" t="s">
        <v>40</v>
      </c>
      <c r="D20" s="64">
        <v>693658.08899999992</v>
      </c>
      <c r="E20" s="2"/>
      <c r="F20" s="2" t="s">
        <v>41</v>
      </c>
      <c r="G20" s="9" t="s">
        <v>42</v>
      </c>
      <c r="H20" s="1"/>
      <c r="I20" s="2"/>
      <c r="J20" s="55"/>
    </row>
    <row r="21" spans="2:10" x14ac:dyDescent="0.45">
      <c r="B21" s="65" t="s">
        <v>43</v>
      </c>
      <c r="C21" s="9" t="s">
        <v>44</v>
      </c>
      <c r="D21" s="66">
        <v>179826.93980000002</v>
      </c>
      <c r="E21" s="2"/>
      <c r="F21" s="2"/>
      <c r="G21" s="9"/>
      <c r="H21" s="1"/>
      <c r="I21" s="2"/>
      <c r="J21" s="55"/>
    </row>
    <row r="22" spans="2:10" x14ac:dyDescent="0.45">
      <c r="B22" s="51" t="s">
        <v>45</v>
      </c>
      <c r="C22" s="48" t="s">
        <v>46</v>
      </c>
      <c r="D22" s="66">
        <v>25777.525000000001</v>
      </c>
      <c r="E22" s="2"/>
      <c r="F22" s="2"/>
      <c r="G22" s="9"/>
      <c r="H22" s="1"/>
      <c r="I22" s="2"/>
      <c r="J22" s="67"/>
    </row>
    <row r="23" spans="2:10" x14ac:dyDescent="0.45">
      <c r="B23" s="57" t="s">
        <v>47</v>
      </c>
      <c r="C23" s="58"/>
      <c r="D23" s="59">
        <f>D19+D20-D21-D22</f>
        <v>7450234.1261999998</v>
      </c>
      <c r="E23" s="60"/>
      <c r="F23" s="61" t="s">
        <v>47</v>
      </c>
      <c r="G23" s="58"/>
      <c r="H23" s="59">
        <v>1453718.2606333559</v>
      </c>
      <c r="I23" s="2"/>
      <c r="J23" s="62">
        <f>D23/H23</f>
        <v>5.1249504996615247</v>
      </c>
    </row>
    <row r="24" spans="2:10" ht="17" customHeight="1" x14ac:dyDescent="0.45">
      <c r="B24" s="2"/>
      <c r="C24" s="2"/>
      <c r="D24" s="2"/>
      <c r="E24" s="2"/>
      <c r="F24" s="2"/>
      <c r="G24" s="2"/>
      <c r="H24" s="2"/>
      <c r="I24" s="2"/>
      <c r="J24" s="2"/>
    </row>
    <row r="25" spans="2:10" ht="16.5" customHeight="1" x14ac:dyDescent="0.45">
      <c r="B25" s="47" t="s">
        <v>48</v>
      </c>
      <c r="C25" s="48" t="s">
        <v>49</v>
      </c>
      <c r="D25" s="49">
        <v>4000174.4389999998</v>
      </c>
      <c r="E25" s="2"/>
      <c r="F25" s="50" t="s">
        <v>50</v>
      </c>
      <c r="G25" s="48" t="s">
        <v>51</v>
      </c>
      <c r="H25" s="68">
        <v>17826.231754800003</v>
      </c>
      <c r="I25" s="2"/>
      <c r="J25" s="55"/>
    </row>
    <row r="26" spans="2:10" ht="16.5" customHeight="1" x14ac:dyDescent="0.45">
      <c r="B26" s="47" t="s">
        <v>52</v>
      </c>
      <c r="C26" s="48" t="s">
        <v>53</v>
      </c>
      <c r="D26" s="49">
        <v>597922.26</v>
      </c>
      <c r="E26" s="2"/>
      <c r="F26" s="48" t="s">
        <v>54</v>
      </c>
      <c r="G26" s="48" t="s">
        <v>55</v>
      </c>
      <c r="H26" s="68">
        <v>190.52366746799999</v>
      </c>
      <c r="I26" s="2"/>
      <c r="J26" s="55"/>
    </row>
    <row r="27" spans="2:10" ht="16.5" customHeight="1" x14ac:dyDescent="0.45">
      <c r="B27" s="47" t="s">
        <v>56</v>
      </c>
      <c r="C27" s="48" t="s">
        <v>57</v>
      </c>
      <c r="D27" s="49">
        <v>116685.01800000001</v>
      </c>
      <c r="E27" s="2"/>
      <c r="F27" s="48" t="s">
        <v>58</v>
      </c>
      <c r="G27" s="48" t="s">
        <v>59</v>
      </c>
      <c r="H27" s="68">
        <v>4498.3553634480004</v>
      </c>
      <c r="I27" s="2"/>
      <c r="J27" s="55"/>
    </row>
    <row r="28" spans="2:10" ht="16.5" customHeight="1" x14ac:dyDescent="0.45">
      <c r="B28" s="47" t="s">
        <v>60</v>
      </c>
      <c r="C28" s="48" t="s">
        <v>61</v>
      </c>
      <c r="D28" s="49">
        <v>55740.161</v>
      </c>
      <c r="E28" s="2"/>
      <c r="F28" s="48" t="s">
        <v>62</v>
      </c>
      <c r="G28" s="48" t="s">
        <v>63</v>
      </c>
      <c r="H28" s="68">
        <v>2709.9309236160002</v>
      </c>
      <c r="I28" s="2"/>
      <c r="J28" s="55"/>
    </row>
    <row r="29" spans="2:10" ht="16.5" customHeight="1" x14ac:dyDescent="0.45">
      <c r="B29" s="2"/>
      <c r="C29" s="9"/>
      <c r="D29" s="10"/>
      <c r="E29" s="2"/>
      <c r="F29" s="48" t="s">
        <v>64</v>
      </c>
      <c r="G29" s="48" t="s">
        <v>65</v>
      </c>
      <c r="H29" s="68">
        <v>84355.395831336005</v>
      </c>
      <c r="I29" s="2"/>
      <c r="J29" s="55"/>
    </row>
    <row r="30" spans="2:10" ht="16.5" customHeight="1" thickBot="1" x14ac:dyDescent="0.5">
      <c r="B30" s="2"/>
      <c r="C30" s="9"/>
      <c r="D30" s="10"/>
      <c r="E30" s="2"/>
      <c r="F30" s="69" t="s">
        <v>66</v>
      </c>
      <c r="G30" s="70" t="s">
        <v>67</v>
      </c>
      <c r="H30" s="71">
        <v>16027.817350656</v>
      </c>
      <c r="I30" s="2"/>
      <c r="J30" s="67"/>
    </row>
    <row r="31" spans="2:10" ht="17" thickTop="1" x14ac:dyDescent="0.45">
      <c r="B31" s="57" t="s">
        <v>68</v>
      </c>
      <c r="C31" s="58"/>
      <c r="D31" s="59">
        <f>D25+D26+D27+D28</f>
        <v>4770521.8780000005</v>
      </c>
      <c r="E31" s="60"/>
      <c r="F31" s="61" t="s">
        <v>69</v>
      </c>
      <c r="G31" s="58" t="s">
        <v>70</v>
      </c>
      <c r="H31" s="59">
        <f>H25+H26+H27+H28+H29+H30</f>
        <v>125608.254891324</v>
      </c>
      <c r="I31" s="2"/>
      <c r="J31" s="62">
        <f>D31/H31</f>
        <v>37.97936594316549</v>
      </c>
    </row>
    <row r="32" spans="2:10" ht="17" customHeight="1" x14ac:dyDescent="0.45">
      <c r="B32" s="2"/>
      <c r="C32" s="2"/>
      <c r="D32" s="2"/>
      <c r="E32" s="2"/>
      <c r="F32" s="2"/>
      <c r="G32" s="2"/>
      <c r="H32" s="2"/>
      <c r="I32" s="2"/>
      <c r="J32" s="2"/>
    </row>
    <row r="33" spans="1:11" ht="16.5" customHeight="1" x14ac:dyDescent="0.45">
      <c r="B33" s="47" t="s">
        <v>71</v>
      </c>
      <c r="C33" s="48" t="s">
        <v>72</v>
      </c>
      <c r="D33" s="49">
        <v>2669431.446</v>
      </c>
      <c r="E33" s="60"/>
      <c r="F33" s="2" t="s">
        <v>73</v>
      </c>
      <c r="G33" s="48" t="s">
        <v>74</v>
      </c>
      <c r="H33" s="68">
        <v>995216.24689547997</v>
      </c>
      <c r="I33" s="2"/>
      <c r="J33" s="55"/>
    </row>
    <row r="34" spans="1:11" ht="16.5" customHeight="1" x14ac:dyDescent="0.45">
      <c r="B34" s="47" t="s">
        <v>75</v>
      </c>
      <c r="C34" s="48" t="s">
        <v>76</v>
      </c>
      <c r="D34" s="49">
        <v>1849353.027</v>
      </c>
      <c r="E34" s="60"/>
      <c r="F34" s="2" t="s">
        <v>77</v>
      </c>
      <c r="G34" s="48" t="s">
        <v>78</v>
      </c>
      <c r="H34" s="68">
        <v>5713.0191773519991</v>
      </c>
      <c r="I34" s="2"/>
      <c r="J34" s="55"/>
    </row>
    <row r="35" spans="1:11" ht="16.5" customHeight="1" x14ac:dyDescent="0.45">
      <c r="B35" s="51" t="s">
        <v>79</v>
      </c>
      <c r="C35" s="48"/>
      <c r="D35" s="49">
        <v>415173.878213124</v>
      </c>
      <c r="E35" s="60"/>
      <c r="F35" s="2" t="s">
        <v>80</v>
      </c>
      <c r="G35" s="48" t="s">
        <v>81</v>
      </c>
      <c r="H35" s="68">
        <v>95264.314146948003</v>
      </c>
      <c r="I35" s="2"/>
      <c r="J35" s="55"/>
    </row>
    <row r="36" spans="1:11" ht="16.5" customHeight="1" x14ac:dyDescent="0.45">
      <c r="B36" s="53"/>
      <c r="C36" s="72"/>
      <c r="D36" s="54"/>
      <c r="E36" s="60"/>
      <c r="F36" s="2" t="s">
        <v>21</v>
      </c>
      <c r="G36" s="48" t="s">
        <v>82</v>
      </c>
      <c r="H36" s="68">
        <v>808.64157262800006</v>
      </c>
      <c r="I36" s="2"/>
      <c r="J36" s="55"/>
    </row>
    <row r="37" spans="1:11" ht="33" x14ac:dyDescent="0.45">
      <c r="B37" s="53"/>
      <c r="C37" s="72"/>
      <c r="D37" s="54"/>
      <c r="E37" s="60"/>
      <c r="F37" s="17" t="s">
        <v>83</v>
      </c>
      <c r="G37" s="48" t="s">
        <v>84</v>
      </c>
      <c r="H37" s="68">
        <v>728528.10534189595</v>
      </c>
      <c r="I37" s="2"/>
      <c r="J37" s="55"/>
    </row>
    <row r="38" spans="1:11" ht="16.5" customHeight="1" x14ac:dyDescent="0.45">
      <c r="B38" s="53"/>
      <c r="C38" s="72"/>
      <c r="D38" s="54"/>
      <c r="E38" s="60"/>
      <c r="F38" s="2" t="s">
        <v>85</v>
      </c>
      <c r="G38" s="48"/>
      <c r="H38" s="68">
        <v>154388.31700854001</v>
      </c>
      <c r="I38" s="2"/>
      <c r="J38" s="55"/>
    </row>
    <row r="39" spans="1:11" x14ac:dyDescent="0.45">
      <c r="B39" s="53"/>
      <c r="C39" s="72"/>
      <c r="D39" s="54"/>
      <c r="E39" s="60"/>
      <c r="F39" s="73" t="s">
        <v>86</v>
      </c>
      <c r="G39" s="48" t="s">
        <v>87</v>
      </c>
      <c r="H39" s="74"/>
      <c r="I39" s="2"/>
      <c r="J39" s="55"/>
    </row>
    <row r="40" spans="1:11" ht="33" x14ac:dyDescent="0.45">
      <c r="B40" s="53"/>
      <c r="C40" s="72"/>
      <c r="D40" s="54"/>
      <c r="E40" s="60"/>
      <c r="F40" s="75" t="s">
        <v>88</v>
      </c>
      <c r="G40" s="48" t="s">
        <v>89</v>
      </c>
      <c r="H40" s="74"/>
      <c r="I40" s="2"/>
      <c r="J40" s="55"/>
    </row>
    <row r="41" spans="1:11" x14ac:dyDescent="0.45">
      <c r="B41" s="53"/>
      <c r="C41" s="72"/>
      <c r="D41" s="54"/>
      <c r="E41" s="60"/>
      <c r="F41" s="76" t="s">
        <v>90</v>
      </c>
      <c r="G41" s="48"/>
      <c r="H41" s="74"/>
      <c r="I41" s="2"/>
      <c r="J41" s="55"/>
    </row>
    <row r="42" spans="1:11" ht="33" x14ac:dyDescent="0.45">
      <c r="B42" s="53"/>
      <c r="C42" s="72"/>
      <c r="D42" s="54"/>
      <c r="E42" s="60"/>
      <c r="F42" s="75" t="s">
        <v>91</v>
      </c>
      <c r="G42" s="48" t="s">
        <v>92</v>
      </c>
      <c r="H42" s="74"/>
      <c r="I42" s="2"/>
      <c r="J42" s="55"/>
    </row>
    <row r="43" spans="1:11" x14ac:dyDescent="0.45">
      <c r="B43" s="53"/>
      <c r="C43" s="72"/>
      <c r="D43" s="54"/>
      <c r="E43" s="60"/>
      <c r="F43" s="75" t="s">
        <v>93</v>
      </c>
      <c r="G43" s="48" t="s">
        <v>94</v>
      </c>
      <c r="H43" s="74"/>
      <c r="I43" s="2"/>
      <c r="J43" s="67"/>
    </row>
    <row r="44" spans="1:11" x14ac:dyDescent="0.45">
      <c r="B44" s="57" t="s">
        <v>95</v>
      </c>
      <c r="C44" s="58"/>
      <c r="D44" s="59">
        <v>4103610.5947868763</v>
      </c>
      <c r="E44" s="60"/>
      <c r="F44" s="61" t="s">
        <v>95</v>
      </c>
      <c r="G44" s="58"/>
      <c r="H44" s="77">
        <v>1979918.6441428438</v>
      </c>
      <c r="I44" s="2"/>
      <c r="J44" s="62">
        <f>D44/H44</f>
        <v>2.0726157647570576</v>
      </c>
    </row>
    <row r="45" spans="1:11" x14ac:dyDescent="0.45">
      <c r="B45" s="47"/>
      <c r="C45" s="48"/>
      <c r="D45" s="64"/>
      <c r="E45" s="2"/>
      <c r="F45" s="2"/>
      <c r="G45" s="72"/>
      <c r="H45" s="10"/>
      <c r="I45" s="2"/>
      <c r="J45" s="6"/>
    </row>
    <row r="46" spans="1:11" s="17" customFormat="1" ht="33" x14ac:dyDescent="0.35">
      <c r="A46" s="16"/>
      <c r="B46" s="57" t="s">
        <v>148</v>
      </c>
      <c r="C46" s="78"/>
      <c r="D46" s="77">
        <v>415173.878213124</v>
      </c>
      <c r="E46" s="79"/>
      <c r="F46" s="80" t="s">
        <v>96</v>
      </c>
      <c r="G46" s="58" t="s">
        <v>99</v>
      </c>
      <c r="H46" s="77">
        <v>415173.878213124</v>
      </c>
      <c r="J46" s="62">
        <f>D46/H46</f>
        <v>1</v>
      </c>
      <c r="K46" s="16"/>
    </row>
    <row r="47" spans="1:11" x14ac:dyDescent="0.45">
      <c r="B47" s="53"/>
      <c r="C47" s="48"/>
      <c r="D47" s="54"/>
      <c r="E47" s="2"/>
      <c r="F47" s="53"/>
      <c r="G47" s="72"/>
      <c r="H47" s="54"/>
      <c r="I47" s="2"/>
      <c r="J47" s="6"/>
    </row>
    <row r="48" spans="1:11" x14ac:dyDescent="0.45">
      <c r="B48" s="57" t="s">
        <v>97</v>
      </c>
      <c r="C48" s="58"/>
      <c r="D48" s="59">
        <f>D15+D17+D23+D31+D44+D46</f>
        <v>24033678.682399996</v>
      </c>
      <c r="E48" s="60"/>
      <c r="F48" s="61" t="s">
        <v>97</v>
      </c>
      <c r="G48" s="58"/>
      <c r="H48" s="59">
        <f>H15+H17+H23+H31+H44+H46</f>
        <v>12556134.943895375</v>
      </c>
      <c r="I48" s="2"/>
      <c r="J48" s="62">
        <f>D48/H48</f>
        <v>1.9140984697751156</v>
      </c>
    </row>
    <row r="49" spans="2:10" s="106" customFormat="1" ht="17" customHeight="1" x14ac:dyDescent="0.35">
      <c r="B49" s="106" t="s">
        <v>152</v>
      </c>
      <c r="C49" s="107"/>
      <c r="D49" s="108"/>
      <c r="H49" s="108"/>
      <c r="I49" s="117"/>
      <c r="J49" s="117"/>
    </row>
    <row r="50" spans="2:10" s="106" customFormat="1" ht="17" customHeight="1" x14ac:dyDescent="0.35">
      <c r="B50" s="116" t="s">
        <v>98</v>
      </c>
      <c r="C50" s="116"/>
      <c r="D50" s="116"/>
      <c r="E50" s="116"/>
      <c r="F50" s="116"/>
      <c r="G50" s="116"/>
      <c r="H50" s="116"/>
    </row>
    <row r="51" spans="2:10" s="106" customFormat="1" ht="17" customHeight="1" x14ac:dyDescent="0.35">
      <c r="B51" s="109" t="s">
        <v>156</v>
      </c>
      <c r="C51" s="109"/>
      <c r="D51" s="109"/>
      <c r="E51" s="109"/>
      <c r="F51" s="109"/>
      <c r="G51" s="109"/>
      <c r="H51" s="109"/>
    </row>
    <row r="52" spans="2:10" x14ac:dyDescent="0.45">
      <c r="C52" s="12"/>
      <c r="D52" s="11"/>
    </row>
    <row r="53" spans="2:10" x14ac:dyDescent="0.45">
      <c r="C53" s="12"/>
      <c r="D53" s="11"/>
    </row>
  </sheetData>
  <mergeCells count="6">
    <mergeCell ref="B2:J2"/>
    <mergeCell ref="B3:J3"/>
    <mergeCell ref="B4:D4"/>
    <mergeCell ref="F4:H4"/>
    <mergeCell ref="B50:H50"/>
    <mergeCell ref="I49:J4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E9BC9-E95B-45CF-B7A7-32555105CA3C}">
  <dimension ref="A1:K17"/>
  <sheetViews>
    <sheetView showGridLines="0" zoomScale="85" zoomScaleNormal="85" workbookViewId="0">
      <selection activeCell="B4" sqref="B4:B5"/>
    </sheetView>
  </sheetViews>
  <sheetFormatPr baseColWidth="10" defaultColWidth="10.90625" defaultRowHeight="16.5" x14ac:dyDescent="0.45"/>
  <cols>
    <col min="1" max="1" width="10.90625" style="15"/>
    <col min="2" max="2" width="46.81640625" style="15" customWidth="1"/>
    <col min="3" max="3" width="24.54296875" style="15" customWidth="1"/>
    <col min="4" max="4" width="20.36328125" style="15" customWidth="1"/>
    <col min="5" max="5" width="20.453125" style="15" customWidth="1"/>
    <col min="6" max="6" width="21.81640625" style="15" customWidth="1"/>
    <col min="7" max="7" width="12.08984375" style="15" customWidth="1"/>
    <col min="8" max="8" width="17.08984375" style="15" customWidth="1"/>
    <col min="9" max="9" width="28.36328125" style="15" customWidth="1"/>
    <col min="10" max="10" width="18.54296875" style="15" customWidth="1"/>
    <col min="11" max="16384" width="10.90625" style="15"/>
  </cols>
  <sheetData>
    <row r="1" spans="2:11" ht="133.75" customHeight="1" x14ac:dyDescent="0.45"/>
    <row r="2" spans="2:11" ht="21.5" x14ac:dyDescent="0.45">
      <c r="B2" s="118" t="s">
        <v>101</v>
      </c>
      <c r="C2" s="118"/>
      <c r="D2" s="118"/>
      <c r="E2" s="118"/>
      <c r="F2" s="118"/>
      <c r="G2" s="118"/>
      <c r="H2" s="118"/>
      <c r="I2" s="118"/>
      <c r="J2" s="118"/>
    </row>
    <row r="3" spans="2:11" ht="21.5" x14ac:dyDescent="0.45">
      <c r="B3" s="119" t="s">
        <v>159</v>
      </c>
      <c r="C3" s="119"/>
      <c r="D3" s="119"/>
      <c r="E3" s="119"/>
      <c r="F3" s="119"/>
      <c r="G3" s="119"/>
      <c r="H3" s="119"/>
      <c r="I3" s="119"/>
      <c r="J3" s="119"/>
    </row>
    <row r="4" spans="2:11" ht="69.5" customHeight="1" x14ac:dyDescent="0.45">
      <c r="B4" s="120" t="s">
        <v>1</v>
      </c>
      <c r="C4" s="103" t="s">
        <v>102</v>
      </c>
      <c r="D4" s="103" t="s">
        <v>103</v>
      </c>
      <c r="E4" s="103" t="s">
        <v>104</v>
      </c>
      <c r="F4" s="103" t="s">
        <v>105</v>
      </c>
      <c r="G4" s="103" t="s">
        <v>106</v>
      </c>
      <c r="H4" s="103" t="s">
        <v>147</v>
      </c>
      <c r="I4" s="103" t="s">
        <v>107</v>
      </c>
      <c r="J4" s="104" t="s">
        <v>108</v>
      </c>
    </row>
    <row r="5" spans="2:11" ht="42.75" customHeight="1" x14ac:dyDescent="0.45">
      <c r="B5" s="120"/>
      <c r="C5" s="102" t="s">
        <v>109</v>
      </c>
      <c r="D5" s="102" t="s">
        <v>110</v>
      </c>
      <c r="E5" s="102" t="s">
        <v>111</v>
      </c>
      <c r="F5" s="102" t="s">
        <v>112</v>
      </c>
      <c r="G5" s="102" t="s">
        <v>113</v>
      </c>
      <c r="H5" s="102" t="s">
        <v>114</v>
      </c>
      <c r="I5" s="102" t="s">
        <v>115</v>
      </c>
      <c r="J5" s="102" t="s">
        <v>116</v>
      </c>
    </row>
    <row r="6" spans="2:11" x14ac:dyDescent="0.45">
      <c r="B6" s="13" t="s">
        <v>117</v>
      </c>
      <c r="C6" s="26">
        <v>6341942.3481999999</v>
      </c>
      <c r="D6" s="26">
        <v>7179708.0794903161</v>
      </c>
      <c r="E6" s="89">
        <f>C6/D6</f>
        <v>0.88331479190867201</v>
      </c>
      <c r="F6" s="26"/>
      <c r="G6" s="27"/>
      <c r="H6" s="28"/>
      <c r="I6" s="26">
        <f>D6</f>
        <v>7179708.0794903161</v>
      </c>
      <c r="J6" s="90">
        <f>I6/D6</f>
        <v>1</v>
      </c>
    </row>
    <row r="7" spans="2:11" x14ac:dyDescent="0.45">
      <c r="B7" s="13" t="s">
        <v>118</v>
      </c>
      <c r="C7" s="26">
        <v>952195.85700000008</v>
      </c>
      <c r="D7" s="26">
        <v>1402007.8265244239</v>
      </c>
      <c r="E7" s="89">
        <f t="shared" ref="E7:E11" si="0">C7/D7</f>
        <v>0.67916586411681645</v>
      </c>
      <c r="F7" s="26"/>
      <c r="G7" s="27"/>
      <c r="H7" s="28"/>
      <c r="I7" s="26">
        <f>D7</f>
        <v>1402007.8265244239</v>
      </c>
      <c r="J7" s="90">
        <f>I7/D7</f>
        <v>1</v>
      </c>
    </row>
    <row r="8" spans="2:11" x14ac:dyDescent="0.45">
      <c r="B8" s="13" t="s">
        <v>119</v>
      </c>
      <c r="C8" s="26">
        <v>7450234.1261999998</v>
      </c>
      <c r="D8" s="26">
        <v>1453718.2606333559</v>
      </c>
      <c r="E8" s="89">
        <f t="shared" si="0"/>
        <v>5.1249504996615247</v>
      </c>
      <c r="F8" s="26">
        <f t="shared" ref="F8:F10" si="1">C8</f>
        <v>7450234.1261999998</v>
      </c>
      <c r="G8" s="27">
        <f>F8/$F$12</f>
        <v>0.45638733245934188</v>
      </c>
      <c r="H8" s="28">
        <f>G8*$H$12</f>
        <v>587634.15220897167</v>
      </c>
      <c r="I8" s="26">
        <f>C8-H8</f>
        <v>6862599.973991028</v>
      </c>
      <c r="J8" s="90">
        <f t="shared" ref="J8:J10" si="2">I8/D8</f>
        <v>4.7207221370399042</v>
      </c>
    </row>
    <row r="9" spans="2:11" x14ac:dyDescent="0.45">
      <c r="B9" s="13" t="s">
        <v>120</v>
      </c>
      <c r="C9" s="26">
        <v>4770521.8780000005</v>
      </c>
      <c r="D9" s="26">
        <v>125608.25489133599</v>
      </c>
      <c r="E9" s="89">
        <f t="shared" si="0"/>
        <v>37.979365943161859</v>
      </c>
      <c r="F9" s="26">
        <f t="shared" si="1"/>
        <v>4770521.8780000005</v>
      </c>
      <c r="G9" s="27">
        <f>F9/$F$12</f>
        <v>0.29223319931421221</v>
      </c>
      <c r="H9" s="28">
        <f>G9*$H$12</f>
        <v>376272.95087472897</v>
      </c>
      <c r="I9" s="26">
        <f t="shared" ref="I9:I11" si="3">C9-H9</f>
        <v>4394248.9271252714</v>
      </c>
      <c r="J9" s="90">
        <f t="shared" si="2"/>
        <v>34.98375907639786</v>
      </c>
    </row>
    <row r="10" spans="2:11" ht="18.5" x14ac:dyDescent="0.45">
      <c r="B10" s="13" t="s">
        <v>121</v>
      </c>
      <c r="C10" s="26">
        <v>4103610.5947868763</v>
      </c>
      <c r="D10" s="26">
        <v>1979918.6441428438</v>
      </c>
      <c r="E10" s="89">
        <f t="shared" si="0"/>
        <v>2.0726157647570576</v>
      </c>
      <c r="F10" s="26">
        <f t="shared" si="1"/>
        <v>4103610.5947868763</v>
      </c>
      <c r="G10" s="27">
        <f>F10/$F$12</f>
        <v>0.25137946822644591</v>
      </c>
      <c r="H10" s="28">
        <f>G10*$H$12</f>
        <v>323670.59773103916</v>
      </c>
      <c r="I10" s="26">
        <f t="shared" si="3"/>
        <v>3779939.997055837</v>
      </c>
      <c r="J10" s="90">
        <f t="shared" si="2"/>
        <v>1.9091390488381745</v>
      </c>
    </row>
    <row r="11" spans="2:11" ht="17" thickBot="1" x14ac:dyDescent="0.5">
      <c r="B11" s="13" t="s">
        <v>122</v>
      </c>
      <c r="C11" s="26">
        <v>415173.878213124</v>
      </c>
      <c r="D11" s="26">
        <v>415173.878213124</v>
      </c>
      <c r="E11" s="89">
        <f t="shared" si="0"/>
        <v>1</v>
      </c>
      <c r="F11" s="26"/>
      <c r="G11" s="27"/>
      <c r="H11" s="28"/>
      <c r="I11" s="26">
        <f t="shared" si="3"/>
        <v>415173.878213124</v>
      </c>
      <c r="J11" s="90">
        <f>I11/D11</f>
        <v>1</v>
      </c>
    </row>
    <row r="12" spans="2:11" ht="17.5" thickTop="1" thickBot="1" x14ac:dyDescent="0.5">
      <c r="B12" s="25" t="s">
        <v>97</v>
      </c>
      <c r="C12" s="29">
        <f>SUM(C6:C11)</f>
        <v>24033678.682399996</v>
      </c>
      <c r="D12" s="29">
        <f>SUM(D6:D11)</f>
        <v>12556134.943895401</v>
      </c>
      <c r="E12" s="30">
        <f>C12/D12</f>
        <v>1.9140984697751118</v>
      </c>
      <c r="F12" s="29">
        <f>SUM(F6:F11)</f>
        <v>16324366.598986877</v>
      </c>
      <c r="G12" s="31">
        <f>F12/$F$12</f>
        <v>1</v>
      </c>
      <c r="H12" s="32">
        <f>(D7-(D7*E7)+D6-(D6*E6))</f>
        <v>1287577.7008147398</v>
      </c>
      <c r="I12" s="32">
        <f>SUM(I6:I11)</f>
        <v>24033678.682399999</v>
      </c>
      <c r="J12" s="91">
        <f>I12/D12</f>
        <v>1.914098469775112</v>
      </c>
    </row>
    <row r="13" spans="2:11" ht="17" customHeight="1" thickTop="1" x14ac:dyDescent="0.45">
      <c r="B13" s="121" t="s">
        <v>154</v>
      </c>
      <c r="C13" s="121"/>
      <c r="D13" s="121"/>
      <c r="E13" s="121"/>
      <c r="F13" s="121"/>
      <c r="G13" s="121"/>
      <c r="H13" s="121"/>
      <c r="I13" s="121"/>
      <c r="J13" s="121"/>
      <c r="K13" s="14"/>
    </row>
    <row r="14" spans="2:11" ht="17" customHeight="1" x14ac:dyDescent="0.45">
      <c r="B14" s="121" t="s">
        <v>155</v>
      </c>
      <c r="C14" s="121"/>
      <c r="D14" s="121"/>
      <c r="E14" s="121"/>
      <c r="F14" s="121"/>
      <c r="G14" s="121"/>
      <c r="H14" s="121"/>
      <c r="I14" s="121"/>
      <c r="J14" s="121"/>
      <c r="K14" s="14"/>
    </row>
    <row r="15" spans="2:11" x14ac:dyDescent="0.45">
      <c r="B15" s="18"/>
      <c r="C15" s="18"/>
      <c r="D15" s="18"/>
      <c r="E15" s="18"/>
      <c r="F15" s="18"/>
      <c r="G15" s="18"/>
      <c r="H15" s="18"/>
      <c r="I15" s="18"/>
      <c r="J15" s="18"/>
    </row>
    <row r="16" spans="2:11" x14ac:dyDescent="0.45">
      <c r="B16" s="18"/>
      <c r="C16" s="18"/>
      <c r="D16" s="18"/>
      <c r="E16" s="18"/>
      <c r="F16" s="18"/>
      <c r="G16" s="18"/>
      <c r="H16" s="18"/>
      <c r="I16" s="18"/>
      <c r="J16" s="18"/>
    </row>
    <row r="17" spans="1:10" x14ac:dyDescent="0.45">
      <c r="A17" s="18"/>
      <c r="B17" s="18"/>
      <c r="C17" s="18"/>
      <c r="D17" s="18"/>
      <c r="E17" s="18"/>
      <c r="F17" s="18"/>
      <c r="G17" s="18"/>
      <c r="H17" s="18"/>
      <c r="I17" s="18"/>
      <c r="J17" s="18"/>
    </row>
  </sheetData>
  <mergeCells count="5">
    <mergeCell ref="B2:J2"/>
    <mergeCell ref="B3:J3"/>
    <mergeCell ref="B4:B5"/>
    <mergeCell ref="B13:J13"/>
    <mergeCell ref="B14:J14"/>
  </mergeCells>
  <pageMargins left="0.7" right="0.7" top="0.75" bottom="0.75" header="0.3" footer="0.3"/>
  <pageSetup paperSize="9" orientation="portrait" r:id="rId1"/>
  <ignoredErrors>
    <ignoredError sqref="E12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4DBB-E849-4B04-80CF-CF0390DCC55C}">
  <dimension ref="B1:M15"/>
  <sheetViews>
    <sheetView showGridLines="0" zoomScaleNormal="100" workbookViewId="0">
      <selection activeCell="B4" sqref="B4"/>
    </sheetView>
  </sheetViews>
  <sheetFormatPr baseColWidth="10" defaultColWidth="10.90625" defaultRowHeight="16.5" x14ac:dyDescent="0.45"/>
  <cols>
    <col min="1" max="1" width="10.54296875" style="15"/>
    <col min="2" max="2" width="20.90625" style="15" customWidth="1"/>
    <col min="3" max="3" width="29.1796875" style="15" customWidth="1"/>
    <col min="4" max="4" width="21.54296875" style="15" customWidth="1"/>
    <col min="5" max="6" width="25.1796875" style="15" customWidth="1"/>
    <col min="7" max="7" width="15" style="15" customWidth="1"/>
    <col min="8" max="8" width="17.26953125" style="15" bestFit="1" customWidth="1"/>
    <col min="9" max="9" width="18.90625" style="15" customWidth="1"/>
    <col min="10" max="11" width="30" style="15" customWidth="1"/>
    <col min="12" max="12" width="21.90625" style="15" customWidth="1"/>
    <col min="13" max="13" width="19.54296875" style="15" customWidth="1"/>
    <col min="14" max="16384" width="10.90625" style="15"/>
  </cols>
  <sheetData>
    <row r="1" spans="2:13" ht="112.75" customHeight="1" x14ac:dyDescent="0.45"/>
    <row r="2" spans="2:13" ht="25.25" customHeight="1" x14ac:dyDescent="0.45">
      <c r="B2" s="118" t="s">
        <v>123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2:13" ht="21.5" x14ac:dyDescent="0.45">
      <c r="B3" s="122" t="s">
        <v>160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</row>
    <row r="4" spans="2:13" ht="69.5" customHeight="1" x14ac:dyDescent="0.45">
      <c r="B4" s="105" t="s">
        <v>124</v>
      </c>
      <c r="C4" s="105" t="s">
        <v>125</v>
      </c>
      <c r="D4" s="105" t="s">
        <v>126</v>
      </c>
      <c r="E4" s="105" t="s">
        <v>127</v>
      </c>
      <c r="F4" s="105" t="s">
        <v>128</v>
      </c>
      <c r="G4" s="105" t="s">
        <v>129</v>
      </c>
      <c r="H4" s="105" t="s">
        <v>130</v>
      </c>
      <c r="I4" s="105" t="s">
        <v>131</v>
      </c>
      <c r="J4" s="105" t="s">
        <v>132</v>
      </c>
      <c r="K4" s="105" t="s">
        <v>133</v>
      </c>
      <c r="L4" s="105" t="s">
        <v>134</v>
      </c>
      <c r="M4" s="105" t="s">
        <v>135</v>
      </c>
    </row>
    <row r="5" spans="2:13" x14ac:dyDescent="0.45">
      <c r="B5" s="18" t="s">
        <v>136</v>
      </c>
      <c r="C5" s="33">
        <v>1458710.2138900761</v>
      </c>
      <c r="D5" s="34">
        <f t="shared" ref="D5:D12" si="0">C5/$C$13</f>
        <v>0.11990749005005454</v>
      </c>
      <c r="E5" s="33">
        <v>785847.66688438621</v>
      </c>
      <c r="F5" s="33">
        <v>1074433.6272398401</v>
      </c>
      <c r="G5" s="35">
        <f t="shared" ref="G5:G13" si="1">E5/F5</f>
        <v>0.73140643308343289</v>
      </c>
      <c r="H5" s="36">
        <v>1074433.6272398401</v>
      </c>
      <c r="I5" s="36"/>
      <c r="J5" s="37"/>
      <c r="K5" s="36"/>
      <c r="L5" s="36">
        <f t="shared" ref="L5:L12" si="2">H5-K5</f>
        <v>1074433.6272398401</v>
      </c>
      <c r="M5" s="92">
        <f t="shared" ref="M5:M13" si="3">L5/F5</f>
        <v>1</v>
      </c>
    </row>
    <row r="6" spans="2:13" x14ac:dyDescent="0.45">
      <c r="B6" s="38" t="s">
        <v>137</v>
      </c>
      <c r="C6" s="33">
        <v>579834.07795126096</v>
      </c>
      <c r="D6" s="34">
        <f t="shared" si="0"/>
        <v>4.7662961615392282E-2</v>
      </c>
      <c r="E6" s="33">
        <v>312372.70638073079</v>
      </c>
      <c r="F6" s="33">
        <v>72692.650777799994</v>
      </c>
      <c r="G6" s="35">
        <f t="shared" si="1"/>
        <v>4.2971703884559398</v>
      </c>
      <c r="H6" s="33">
        <v>312372.806603887</v>
      </c>
      <c r="I6" s="33">
        <f>H6</f>
        <v>312372.806603887</v>
      </c>
      <c r="J6" s="39">
        <f t="shared" ref="J6:J12" si="4">I6/$I$13</f>
        <v>5.4156763154481431E-2</v>
      </c>
      <c r="K6" s="33">
        <f t="shared" ref="K6:K12" si="5">J6*$K$13</f>
        <v>15628.981727835055</v>
      </c>
      <c r="L6" s="36">
        <f t="shared" si="2"/>
        <v>296743.82487605192</v>
      </c>
      <c r="M6" s="92">
        <f t="shared" si="3"/>
        <v>4.0821709168800338</v>
      </c>
    </row>
    <row r="7" spans="2:13" x14ac:dyDescent="0.45">
      <c r="B7" s="18" t="s">
        <v>138</v>
      </c>
      <c r="C7" s="36">
        <v>366938.85836884502</v>
      </c>
      <c r="D7" s="34">
        <f t="shared" si="0"/>
        <v>3.0162754116532332E-2</v>
      </c>
      <c r="E7" s="33">
        <v>197680.14441291001</v>
      </c>
      <c r="F7" s="33">
        <v>33550.364572080005</v>
      </c>
      <c r="G7" s="35">
        <f t="shared" si="1"/>
        <v>5.892041619643555</v>
      </c>
      <c r="H7" s="33">
        <v>197680.20783755495</v>
      </c>
      <c r="I7" s="33">
        <f t="shared" ref="I7:I12" si="6">H7</f>
        <v>197680.20783755495</v>
      </c>
      <c r="J7" s="39">
        <f t="shared" si="4"/>
        <v>3.4272254081843985E-2</v>
      </c>
      <c r="K7" s="33">
        <f t="shared" si="5"/>
        <v>9890.5547823999932</v>
      </c>
      <c r="L7" s="36">
        <f t="shared" si="2"/>
        <v>187789.65305515495</v>
      </c>
      <c r="M7" s="92">
        <f t="shared" si="3"/>
        <v>5.5972462728893877</v>
      </c>
    </row>
    <row r="8" spans="2:13" x14ac:dyDescent="0.45">
      <c r="B8" s="38" t="s">
        <v>139</v>
      </c>
      <c r="C8" s="33">
        <v>268454.64750096103</v>
      </c>
      <c r="D8" s="34">
        <f t="shared" si="0"/>
        <v>2.2067250004556491E-2</v>
      </c>
      <c r="E8" s="33">
        <v>144623.96738849336</v>
      </c>
      <c r="F8" s="33">
        <v>10334.391643319999</v>
      </c>
      <c r="G8" s="35">
        <f t="shared" si="1"/>
        <v>13.994434542450904</v>
      </c>
      <c r="H8" s="33">
        <v>144624.01379034019</v>
      </c>
      <c r="I8" s="33">
        <f t="shared" si="6"/>
        <v>144624.01379034019</v>
      </c>
      <c r="J8" s="39">
        <f t="shared" si="4"/>
        <v>2.5073784579545563E-2</v>
      </c>
      <c r="K8" s="33">
        <f t="shared" si="5"/>
        <v>7235.988604480739</v>
      </c>
      <c r="L8" s="36">
        <f t="shared" si="2"/>
        <v>137388.02518585944</v>
      </c>
      <c r="M8" s="92">
        <f t="shared" si="3"/>
        <v>13.294253781708095</v>
      </c>
    </row>
    <row r="9" spans="2:13" x14ac:dyDescent="0.45">
      <c r="B9" s="18" t="s">
        <v>140</v>
      </c>
      <c r="C9" s="36">
        <v>365364.49230809801</v>
      </c>
      <c r="D9" s="34">
        <f t="shared" si="0"/>
        <v>3.003333959611108E-2</v>
      </c>
      <c r="E9" s="33">
        <v>196831.98973223454</v>
      </c>
      <c r="F9" s="33">
        <v>9374.7317689200008</v>
      </c>
      <c r="G9" s="35">
        <f t="shared" si="1"/>
        <v>20.996012961649804</v>
      </c>
      <c r="H9" s="33">
        <v>196832.05288475344</v>
      </c>
      <c r="I9" s="33">
        <f t="shared" si="6"/>
        <v>196832.05288475344</v>
      </c>
      <c r="J9" s="39">
        <f t="shared" si="4"/>
        <v>3.4125207585074438E-2</v>
      </c>
      <c r="K9" s="33">
        <f t="shared" si="5"/>
        <v>9848.1189557868347</v>
      </c>
      <c r="L9" s="36">
        <f t="shared" si="2"/>
        <v>186983.93392896661</v>
      </c>
      <c r="M9" s="92">
        <f t="shared" si="3"/>
        <v>19.945523620086227</v>
      </c>
    </row>
    <row r="10" spans="2:13" x14ac:dyDescent="0.45">
      <c r="B10" s="38" t="s">
        <v>141</v>
      </c>
      <c r="C10" s="33">
        <v>534427.12325302395</v>
      </c>
      <c r="D10" s="34">
        <f t="shared" si="0"/>
        <v>4.3930462921109185E-2</v>
      </c>
      <c r="E10" s="33">
        <v>287910.71998332592</v>
      </c>
      <c r="F10" s="33">
        <v>76824.607866480001</v>
      </c>
      <c r="G10" s="35">
        <f t="shared" si="1"/>
        <v>3.7476367010386875</v>
      </c>
      <c r="H10" s="33">
        <v>287910.81235798117</v>
      </c>
      <c r="I10" s="33">
        <f t="shared" si="6"/>
        <v>287910.81235798117</v>
      </c>
      <c r="J10" s="39">
        <f t="shared" si="4"/>
        <v>4.9915733203555718E-2</v>
      </c>
      <c r="K10" s="33">
        <f t="shared" si="5"/>
        <v>14405.072178049964</v>
      </c>
      <c r="L10" s="36">
        <f t="shared" si="2"/>
        <v>273505.74017993122</v>
      </c>
      <c r="M10" s="92">
        <f t="shared" si="3"/>
        <v>3.5601319391734485</v>
      </c>
    </row>
    <row r="11" spans="2:13" x14ac:dyDescent="0.45">
      <c r="B11" s="18" t="s">
        <v>142</v>
      </c>
      <c r="C11" s="36">
        <v>753238.97087034001</v>
      </c>
      <c r="D11" s="34">
        <f t="shared" si="0"/>
        <v>6.1917023371000246E-2</v>
      </c>
      <c r="E11" s="33">
        <v>405790.73364153394</v>
      </c>
      <c r="F11" s="33">
        <v>12543.49176348</v>
      </c>
      <c r="G11" s="35">
        <f t="shared" si="1"/>
        <v>32.350699573382066</v>
      </c>
      <c r="H11" s="33">
        <v>405790.86383737769</v>
      </c>
      <c r="I11" s="33">
        <f t="shared" si="6"/>
        <v>405790.86383737769</v>
      </c>
      <c r="J11" s="39">
        <f t="shared" si="4"/>
        <v>7.035285799048753E-2</v>
      </c>
      <c r="K11" s="33">
        <f t="shared" si="5"/>
        <v>20302.977282779459</v>
      </c>
      <c r="L11" s="36">
        <f t="shared" si="2"/>
        <v>385487.88655459823</v>
      </c>
      <c r="M11" s="92">
        <f t="shared" si="3"/>
        <v>30.732103454393346</v>
      </c>
    </row>
    <row r="12" spans="2:13" ht="17" thickBot="1" x14ac:dyDescent="0.5">
      <c r="B12" s="38" t="s">
        <v>143</v>
      </c>
      <c r="C12" s="33">
        <v>7838328.4899821701</v>
      </c>
      <c r="D12" s="34">
        <f t="shared" si="0"/>
        <v>0.64431871832524379</v>
      </c>
      <c r="E12" s="33">
        <v>4222725.0467378171</v>
      </c>
      <c r="F12" s="33">
        <v>1314.8523382799999</v>
      </c>
      <c r="G12" s="35">
        <f t="shared" si="1"/>
        <v>3211.5583809674763</v>
      </c>
      <c r="H12" s="33">
        <v>4222726.4015771588</v>
      </c>
      <c r="I12" s="33">
        <f t="shared" si="6"/>
        <v>4222726.4015771588</v>
      </c>
      <c r="J12" s="39">
        <f t="shared" si="4"/>
        <v>0.73210339940501135</v>
      </c>
      <c r="K12" s="33">
        <f t="shared" si="5"/>
        <v>211276.11743612916</v>
      </c>
      <c r="L12" s="36">
        <f t="shared" si="2"/>
        <v>4011450.2841410297</v>
      </c>
      <c r="M12" s="92">
        <f t="shared" si="3"/>
        <v>3050.8751190940079</v>
      </c>
    </row>
    <row r="13" spans="2:13" ht="17.5" thickTop="1" thickBot="1" x14ac:dyDescent="0.5">
      <c r="B13" s="40" t="s">
        <v>144</v>
      </c>
      <c r="C13" s="41">
        <f>SUM(C5:C12)</f>
        <v>12165296.874124777</v>
      </c>
      <c r="D13" s="42">
        <f>SUM(D5:D12)</f>
        <v>0.99999999999999989</v>
      </c>
      <c r="E13" s="41">
        <v>6553782.9751614323</v>
      </c>
      <c r="F13" s="41">
        <v>1291068.7179702003</v>
      </c>
      <c r="G13" s="43">
        <f t="shared" si="1"/>
        <v>5.076246433625311</v>
      </c>
      <c r="H13" s="41">
        <f>SUM(H5:H12)</f>
        <v>6842370.7861288935</v>
      </c>
      <c r="I13" s="41">
        <f>SUM(I6:I12)</f>
        <v>5767937.1588890534</v>
      </c>
      <c r="J13" s="44">
        <f>SUM(J6:J12)</f>
        <v>1</v>
      </c>
      <c r="K13" s="41">
        <f>H13-E13</f>
        <v>288587.81096746121</v>
      </c>
      <c r="L13" s="41">
        <f>SUM(L5:L12)</f>
        <v>6553782.9751614323</v>
      </c>
      <c r="M13" s="93">
        <f t="shared" si="3"/>
        <v>5.076246433625311</v>
      </c>
    </row>
    <row r="14" spans="2:13" ht="17" thickTop="1" x14ac:dyDescent="0.45">
      <c r="B14" s="123" t="s">
        <v>153</v>
      </c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</row>
    <row r="15" spans="2:13" x14ac:dyDescent="0.4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</sheetData>
  <mergeCells count="3">
    <mergeCell ref="B2:M2"/>
    <mergeCell ref="B3:M3"/>
    <mergeCell ref="B14:M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2F3C-3455-4CF5-A5C4-5A4C922B490A}">
  <dimension ref="B1:M11"/>
  <sheetViews>
    <sheetView showGridLines="0" zoomScaleNormal="100" workbookViewId="0">
      <selection activeCell="D24" sqref="D24"/>
    </sheetView>
  </sheetViews>
  <sheetFormatPr baseColWidth="10" defaultColWidth="10.90625" defaultRowHeight="16.5" x14ac:dyDescent="0.45"/>
  <cols>
    <col min="1" max="1" width="10.54296875" style="15"/>
    <col min="2" max="2" width="21.36328125" style="15" customWidth="1"/>
    <col min="3" max="3" width="19.36328125" style="15" customWidth="1"/>
    <col min="4" max="4" width="21.54296875" style="15" customWidth="1"/>
    <col min="5" max="6" width="25.1796875" style="15" customWidth="1"/>
    <col min="7" max="7" width="15" style="15" customWidth="1"/>
    <col min="8" max="8" width="16.453125" style="15" customWidth="1"/>
    <col min="9" max="9" width="20.08984375" style="15" customWidth="1"/>
    <col min="10" max="11" width="33" style="15" customWidth="1"/>
    <col min="12" max="12" width="21.90625" style="15" customWidth="1"/>
    <col min="13" max="13" width="16.81640625" style="15" customWidth="1"/>
    <col min="14" max="16384" width="10.90625" style="15"/>
  </cols>
  <sheetData>
    <row r="1" spans="2:13" ht="112.75" customHeight="1" x14ac:dyDescent="0.45"/>
    <row r="2" spans="2:13" ht="25.25" customHeight="1" x14ac:dyDescent="0.45">
      <c r="B2" s="118" t="s">
        <v>145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2:13" ht="21.5" x14ac:dyDescent="0.45">
      <c r="B3" s="122" t="s">
        <v>161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</row>
    <row r="4" spans="2:13" ht="70.5" customHeight="1" x14ac:dyDescent="0.45">
      <c r="B4" s="105" t="s">
        <v>124</v>
      </c>
      <c r="C4" s="105" t="s">
        <v>125</v>
      </c>
      <c r="D4" s="105" t="s">
        <v>126</v>
      </c>
      <c r="E4" s="105" t="s">
        <v>127</v>
      </c>
      <c r="F4" s="105" t="s">
        <v>128</v>
      </c>
      <c r="G4" s="105" t="s">
        <v>129</v>
      </c>
      <c r="H4" s="105" t="s">
        <v>130</v>
      </c>
      <c r="I4" s="105" t="s">
        <v>131</v>
      </c>
      <c r="J4" s="105" t="s">
        <v>132</v>
      </c>
      <c r="K4" s="105" t="s">
        <v>133</v>
      </c>
      <c r="L4" s="105" t="s">
        <v>134</v>
      </c>
      <c r="M4" s="105" t="s">
        <v>135</v>
      </c>
    </row>
    <row r="5" spans="2:13" ht="24" customHeight="1" x14ac:dyDescent="0.45">
      <c r="B5" s="45" t="s">
        <v>136</v>
      </c>
      <c r="C5" s="97">
        <v>3301.21</v>
      </c>
      <c r="D5" s="99">
        <f>C5/$C$9</f>
        <v>0.10278869377612172</v>
      </c>
      <c r="E5" s="100">
        <f>D5*$E$9</f>
        <v>31742.89592555631</v>
      </c>
      <c r="F5" s="97">
        <v>139261.70871959996</v>
      </c>
      <c r="G5" s="82">
        <f>E5/F5</f>
        <v>0.22793699874435586</v>
      </c>
      <c r="H5" s="100">
        <f>F5</f>
        <v>139261.70871959996</v>
      </c>
      <c r="I5" s="100"/>
      <c r="J5" s="84"/>
      <c r="K5" s="83"/>
      <c r="L5" s="83">
        <f>H5-K5</f>
        <v>139261.70871959996</v>
      </c>
      <c r="M5" s="94">
        <f>L5/F5</f>
        <v>1</v>
      </c>
    </row>
    <row r="6" spans="2:13" ht="24" customHeight="1" x14ac:dyDescent="0.45">
      <c r="B6" s="45" t="s">
        <v>137</v>
      </c>
      <c r="C6" s="97">
        <v>2194.5680000000002</v>
      </c>
      <c r="D6" s="99">
        <f>C6/$C$9</f>
        <v>6.8331544531512967E-2</v>
      </c>
      <c r="E6" s="101">
        <f>D6*$E$9</f>
        <v>21101.942507612745</v>
      </c>
      <c r="F6" s="97">
        <v>18181.624049999999</v>
      </c>
      <c r="G6" s="82">
        <f>E6/F6</f>
        <v>1.1606192301403762</v>
      </c>
      <c r="H6" s="101">
        <f>E6</f>
        <v>21101.942507612745</v>
      </c>
      <c r="I6" s="101"/>
      <c r="J6" s="85"/>
      <c r="K6" s="81"/>
      <c r="L6" s="83">
        <f>H6-K6</f>
        <v>21101.942507612745</v>
      </c>
      <c r="M6" s="94">
        <f>L6/F6</f>
        <v>1.1606192301403762</v>
      </c>
    </row>
    <row r="7" spans="2:13" ht="24" customHeight="1" x14ac:dyDescent="0.45">
      <c r="B7" s="45" t="s">
        <v>138</v>
      </c>
      <c r="C7" s="97">
        <v>1539.8119999999999</v>
      </c>
      <c r="D7" s="99">
        <f>C7/$C$9</f>
        <v>4.7944621560215048E-2</v>
      </c>
      <c r="E7" s="100">
        <f>D7*$E$9</f>
        <v>14806.114140246367</v>
      </c>
      <c r="F7" s="97">
        <v>3261.09113088</v>
      </c>
      <c r="G7" s="82">
        <f>E7/F7</f>
        <v>4.540233175345505</v>
      </c>
      <c r="H7" s="100">
        <f t="shared" ref="H7:H8" si="0">E7</f>
        <v>14806.114140246367</v>
      </c>
      <c r="I7" s="100">
        <f t="shared" ref="I7" si="1">H7</f>
        <v>14806.114140246367</v>
      </c>
      <c r="J7" s="96">
        <f t="shared" ref="J7" si="2">I7/$I$9</f>
        <v>5.7842673661526151E-2</v>
      </c>
      <c r="K7" s="81">
        <f t="shared" ref="K7" si="3">J7*$K$9</f>
        <v>6219.1756009205883</v>
      </c>
      <c r="L7" s="83">
        <f>H7-K7</f>
        <v>8586.9385393257799</v>
      </c>
      <c r="M7" s="94">
        <f>L7/F7</f>
        <v>2.6331489046761503</v>
      </c>
    </row>
    <row r="8" spans="2:13" ht="24" customHeight="1" thickBot="1" x14ac:dyDescent="0.5">
      <c r="B8" s="45" t="s">
        <v>146</v>
      </c>
      <c r="C8" s="97">
        <v>25080.880000000001</v>
      </c>
      <c r="D8" s="99">
        <f>C8/$C$9</f>
        <v>0.78093514013215026</v>
      </c>
      <c r="E8" s="100">
        <f>D8*$E$9</f>
        <v>241166.04625618085</v>
      </c>
      <c r="F8" s="97">
        <v>1945.1187627599998</v>
      </c>
      <c r="G8" s="82">
        <f>E8/F8</f>
        <v>123.98525523139861</v>
      </c>
      <c r="H8" s="100">
        <f t="shared" si="0"/>
        <v>241166.04625618085</v>
      </c>
      <c r="I8" s="100">
        <f>H8</f>
        <v>241166.04625618085</v>
      </c>
      <c r="J8" s="96">
        <f>I8/$I$9</f>
        <v>0.94215732633847393</v>
      </c>
      <c r="K8" s="81">
        <f>J8*$K$9</f>
        <v>101299.63719312304</v>
      </c>
      <c r="L8" s="83">
        <f>H8-K8</f>
        <v>139866.4090630578</v>
      </c>
      <c r="M8" s="94">
        <f>L8/F8</f>
        <v>71.906359519454881</v>
      </c>
    </row>
    <row r="9" spans="2:13" ht="17.5" thickTop="1" thickBot="1" x14ac:dyDescent="0.5">
      <c r="B9" s="46" t="s">
        <v>144</v>
      </c>
      <c r="C9" s="98">
        <f>SUM(C5:C8)</f>
        <v>32116.47</v>
      </c>
      <c r="D9" s="87">
        <f>SUM(D5:D8)</f>
        <v>1</v>
      </c>
      <c r="E9" s="98">
        <v>308816.99882959627</v>
      </c>
      <c r="F9" s="86">
        <v>162649.54266323996</v>
      </c>
      <c r="G9" s="88">
        <f>E9/F9</f>
        <v>1.898665030180815</v>
      </c>
      <c r="H9" s="98">
        <f>SUM(H5:H8)</f>
        <v>416335.81162363989</v>
      </c>
      <c r="I9" s="98">
        <f>SUM(I6:I8)</f>
        <v>255972.16039642721</v>
      </c>
      <c r="J9" s="87">
        <f>SUM(J6:J8)</f>
        <v>1</v>
      </c>
      <c r="K9" s="86">
        <f>H9-E9</f>
        <v>107518.81279404362</v>
      </c>
      <c r="L9" s="86">
        <f>SUM(L5:L8)</f>
        <v>308816.99882959633</v>
      </c>
      <c r="M9" s="95">
        <f>L9/F9</f>
        <v>1.8986650301808154</v>
      </c>
    </row>
    <row r="10" spans="2:13" ht="17" thickTop="1" x14ac:dyDescent="0.45">
      <c r="B10" s="123" t="s">
        <v>153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</row>
    <row r="11" spans="2:13" ht="14.4" customHeight="1" x14ac:dyDescent="0.45">
      <c r="B11" s="14"/>
      <c r="C11" s="14"/>
      <c r="D11" s="14"/>
      <c r="E11" s="14"/>
      <c r="G11" s="14"/>
      <c r="H11" s="14"/>
      <c r="I11" s="14"/>
      <c r="J11" s="14"/>
      <c r="K11" s="14"/>
      <c r="L11" s="14"/>
      <c r="M11" s="14"/>
    </row>
  </sheetData>
  <mergeCells count="3">
    <mergeCell ref="B2:M2"/>
    <mergeCell ref="B3:M3"/>
    <mergeCell ref="B10:M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Cuadro I.1</vt:lpstr>
      <vt:lpstr>Cuadro I.2</vt:lpstr>
      <vt:lpstr>Cuadro I.3</vt:lpstr>
      <vt:lpstr>Cuadro I.4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Marin</dc:creator>
  <cp:lastModifiedBy>direccion de información y estadística EVALUA</cp:lastModifiedBy>
  <dcterms:created xsi:type="dcterms:W3CDTF">2024-01-24T19:08:36Z</dcterms:created>
  <dcterms:modified xsi:type="dcterms:W3CDTF">2025-11-04T01:50:52Z</dcterms:modified>
</cp:coreProperties>
</file>